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U:\Dokumenty\Markéta\2026\ZŠ 2026\ZŠ B. Dvorského 1\VZ 10_26\VZ 10_26 DPS\_Výkazy výměr\edit\"/>
    </mc:Choice>
  </mc:AlternateContent>
  <xr:revisionPtr revIDLastSave="0" documentId="13_ncr:1_{07F34CCD-8DB4-4649-903E-7837ABC14F95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Rekapitulace stavby" sheetId="1" r:id="rId1"/>
    <sheet name="ST1B - Pavilon ST1B" sheetId="2" r:id="rId2"/>
    <sheet name="STB1 - Zdravotechnické in..." sheetId="3" r:id="rId3"/>
  </sheets>
  <definedNames>
    <definedName name="_xlnm._FilterDatabase" localSheetId="1" hidden="1">'ST1B - Pavilon ST1B'!$C$139:$K$288</definedName>
    <definedName name="_xlnm._FilterDatabase" localSheetId="2" hidden="1">'STB1 - Zdravotechnické in...'!$C$134:$K$317</definedName>
    <definedName name="_xlnm.Print_Titles" localSheetId="0">'Rekapitulace stavby'!$92:$92</definedName>
    <definedName name="_xlnm.Print_Titles" localSheetId="1">'ST1B - Pavilon ST1B'!$139:$139</definedName>
    <definedName name="_xlnm.Print_Titles" localSheetId="2">'STB1 - Zdravotechnické in...'!$134:$134</definedName>
    <definedName name="_xlnm.Print_Area" localSheetId="0">'Rekapitulace stavby'!$D$4:$AO$76,'Rekapitulace stavby'!$C$82:$AQ$98</definedName>
    <definedName name="_xlnm.Print_Area" localSheetId="1">'ST1B - Pavilon ST1B'!$C$4:$J$76,'ST1B - Pavilon ST1B'!$C$82:$J$121,'ST1B - Pavilon ST1B'!$C$127:$J$288</definedName>
    <definedName name="_xlnm.Print_Area" localSheetId="2">'STB1 - Zdravotechnické in...'!$C$4:$J$76,'STB1 - Zdravotechnické in...'!$C$82:$J$114,'STB1 - Zdravotechnické in...'!$C$120:$J$317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97" i="1" s="1"/>
  <c r="J37" i="3"/>
  <c r="AX97" i="1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T183" i="3"/>
  <c r="R184" i="3"/>
  <c r="R183" i="3"/>
  <c r="P184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T160" i="3"/>
  <c r="R161" i="3"/>
  <c r="R160" i="3" s="1"/>
  <c r="P161" i="3"/>
  <c r="P160" i="3"/>
  <c r="BI157" i="3"/>
  <c r="BH157" i="3"/>
  <c r="BG157" i="3"/>
  <c r="BF157" i="3"/>
  <c r="T157" i="3"/>
  <c r="T156" i="3"/>
  <c r="R157" i="3"/>
  <c r="R156" i="3"/>
  <c r="P157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J132" i="3"/>
  <c r="J131" i="3"/>
  <c r="F131" i="3"/>
  <c r="F129" i="3"/>
  <c r="E127" i="3"/>
  <c r="J94" i="3"/>
  <c r="J93" i="3"/>
  <c r="F93" i="3"/>
  <c r="F91" i="3"/>
  <c r="E89" i="3"/>
  <c r="J20" i="3"/>
  <c r="E20" i="3"/>
  <c r="F132" i="3"/>
  <c r="J19" i="3"/>
  <c r="J14" i="3"/>
  <c r="J129" i="3"/>
  <c r="E7" i="3"/>
  <c r="E123" i="3" s="1"/>
  <c r="J37" i="2"/>
  <c r="J36" i="2"/>
  <c r="AY95" i="1"/>
  <c r="J35" i="2"/>
  <c r="AX95" i="1" s="1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T284" i="2" s="1"/>
  <c r="R285" i="2"/>
  <c r="R284" i="2"/>
  <c r="P285" i="2"/>
  <c r="P284" i="2" s="1"/>
  <c r="BI283" i="2"/>
  <c r="BH283" i="2"/>
  <c r="BG283" i="2"/>
  <c r="BF283" i="2"/>
  <c r="T283" i="2"/>
  <c r="T282" i="2"/>
  <c r="R283" i="2"/>
  <c r="R282" i="2" s="1"/>
  <c r="P283" i="2"/>
  <c r="P282" i="2"/>
  <c r="BI281" i="2"/>
  <c r="BH281" i="2"/>
  <c r="BG281" i="2"/>
  <c r="BF281" i="2"/>
  <c r="T281" i="2"/>
  <c r="T280" i="2" s="1"/>
  <c r="R281" i="2"/>
  <c r="R280" i="2"/>
  <c r="P281" i="2"/>
  <c r="P280" i="2" s="1"/>
  <c r="BI278" i="2"/>
  <c r="BH278" i="2"/>
  <c r="BG278" i="2"/>
  <c r="BF278" i="2"/>
  <c r="T278" i="2"/>
  <c r="T277" i="2"/>
  <c r="T276" i="2" s="1"/>
  <c r="R278" i="2"/>
  <c r="R277" i="2"/>
  <c r="R276" i="2"/>
  <c r="P278" i="2"/>
  <c r="P277" i="2" s="1"/>
  <c r="P276" i="2" s="1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T180" i="2" s="1"/>
  <c r="R181" i="2"/>
  <c r="R180" i="2" s="1"/>
  <c r="P181" i="2"/>
  <c r="P180" i="2" s="1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T142" i="2" s="1"/>
  <c r="R143" i="2"/>
  <c r="R142" i="2"/>
  <c r="P143" i="2"/>
  <c r="P142" i="2" s="1"/>
  <c r="J137" i="2"/>
  <c r="J136" i="2"/>
  <c r="F136" i="2"/>
  <c r="F134" i="2"/>
  <c r="E132" i="2"/>
  <c r="J92" i="2"/>
  <c r="J91" i="2"/>
  <c r="F91" i="2"/>
  <c r="F89" i="2"/>
  <c r="E87" i="2"/>
  <c r="J18" i="2"/>
  <c r="E18" i="2"/>
  <c r="F137" i="2" s="1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J295" i="3"/>
  <c r="BK292" i="3"/>
  <c r="BK291" i="3"/>
  <c r="J285" i="3"/>
  <c r="BK284" i="3"/>
  <c r="J277" i="3"/>
  <c r="J275" i="3"/>
  <c r="J270" i="3"/>
  <c r="J269" i="3"/>
  <c r="BK267" i="3"/>
  <c r="BK264" i="3"/>
  <c r="J259" i="3"/>
  <c r="BK256" i="3"/>
  <c r="BK252" i="3"/>
  <c r="J249" i="3"/>
  <c r="BK243" i="3"/>
  <c r="BK239" i="3"/>
  <c r="J237" i="3"/>
  <c r="BK231" i="3"/>
  <c r="BK228" i="3"/>
  <c r="J222" i="3"/>
  <c r="BK218" i="3"/>
  <c r="BK214" i="3"/>
  <c r="J213" i="3"/>
  <c r="J212" i="3"/>
  <c r="BK211" i="3"/>
  <c r="BK208" i="3"/>
  <c r="BK207" i="3"/>
  <c r="J204" i="3"/>
  <c r="BK202" i="3"/>
  <c r="BK196" i="3"/>
  <c r="BK184" i="3"/>
  <c r="BK176" i="3"/>
  <c r="J172" i="3"/>
  <c r="J166" i="3"/>
  <c r="BK151" i="3"/>
  <c r="J147" i="3"/>
  <c r="J146" i="3"/>
  <c r="BK272" i="2"/>
  <c r="BK271" i="2"/>
  <c r="BK266" i="2"/>
  <c r="J252" i="2"/>
  <c r="BK250" i="2"/>
  <c r="J246" i="2"/>
  <c r="BK235" i="2"/>
  <c r="J230" i="2"/>
  <c r="BK223" i="2"/>
  <c r="BK219" i="2"/>
  <c r="BK210" i="2"/>
  <c r="J209" i="2"/>
  <c r="J203" i="2"/>
  <c r="J186" i="2"/>
  <c r="J181" i="2"/>
  <c r="J164" i="2"/>
  <c r="BK274" i="3"/>
  <c r="J273" i="3"/>
  <c r="BK272" i="3"/>
  <c r="J268" i="3"/>
  <c r="J267" i="3"/>
  <c r="BK263" i="3"/>
  <c r="J258" i="3"/>
  <c r="J253" i="3"/>
  <c r="BK251" i="3"/>
  <c r="J248" i="3"/>
  <c r="J246" i="3"/>
  <c r="BK245" i="3"/>
  <c r="BK238" i="3"/>
  <c r="BK237" i="3"/>
  <c r="BK229" i="3"/>
  <c r="J224" i="3"/>
  <c r="BK222" i="3"/>
  <c r="BK221" i="3"/>
  <c r="BK220" i="3"/>
  <c r="J202" i="3"/>
  <c r="J201" i="3"/>
  <c r="BK200" i="3"/>
  <c r="BK198" i="3"/>
  <c r="J195" i="3"/>
  <c r="BK174" i="3"/>
  <c r="BK167" i="3"/>
  <c r="J163" i="3"/>
  <c r="J157" i="3"/>
  <c r="BK154" i="3"/>
  <c r="BK283" i="2"/>
  <c r="BK281" i="2"/>
  <c r="J271" i="2"/>
  <c r="BK265" i="2"/>
  <c r="J219" i="2"/>
  <c r="J218" i="2"/>
  <c r="BK214" i="2"/>
  <c r="BK204" i="2"/>
  <c r="BK195" i="2"/>
  <c r="J184" i="2"/>
  <c r="J179" i="2"/>
  <c r="J166" i="2"/>
  <c r="J161" i="2"/>
  <c r="J155" i="2"/>
  <c r="BK154" i="2"/>
  <c r="BK153" i="2"/>
  <c r="J152" i="2"/>
  <c r="J151" i="2"/>
  <c r="AS96" i="1"/>
  <c r="BK317" i="3"/>
  <c r="J317" i="3"/>
  <c r="BK234" i="3"/>
  <c r="BK233" i="3"/>
  <c r="BK232" i="3"/>
  <c r="BK226" i="3"/>
  <c r="BK225" i="3"/>
  <c r="BK224" i="3"/>
  <c r="J219" i="3"/>
  <c r="J218" i="3"/>
  <c r="BK213" i="3"/>
  <c r="BK206" i="3"/>
  <c r="BK203" i="3"/>
  <c r="J200" i="3"/>
  <c r="BK168" i="3"/>
  <c r="BK163" i="3"/>
  <c r="J154" i="3"/>
  <c r="BK138" i="3"/>
  <c r="BK288" i="2"/>
  <c r="J288" i="2"/>
  <c r="J287" i="2"/>
  <c r="J285" i="2"/>
  <c r="BK267" i="2"/>
  <c r="BK258" i="2"/>
  <c r="BK257" i="2"/>
  <c r="BK246" i="2"/>
  <c r="BK234" i="2"/>
  <c r="J228" i="2"/>
  <c r="BK209" i="2"/>
  <c r="BK207" i="2"/>
  <c r="BK206" i="2"/>
  <c r="BK197" i="2"/>
  <c r="J189" i="2"/>
  <c r="J177" i="2"/>
  <c r="J163" i="2"/>
  <c r="J162" i="2"/>
  <c r="J159" i="2"/>
  <c r="BK290" i="3"/>
  <c r="BK286" i="3"/>
  <c r="BK283" i="3"/>
  <c r="BK282" i="3"/>
  <c r="BK280" i="3"/>
  <c r="BK275" i="3"/>
  <c r="J274" i="3"/>
  <c r="BK271" i="3"/>
  <c r="BK266" i="3"/>
  <c r="J265" i="3"/>
  <c r="J264" i="3"/>
  <c r="BK262" i="3"/>
  <c r="BK259" i="3"/>
  <c r="J257" i="3"/>
  <c r="BK253" i="3"/>
  <c r="J247" i="3"/>
  <c r="J236" i="3"/>
  <c r="J235" i="3"/>
  <c r="J231" i="3"/>
  <c r="BK230" i="3"/>
  <c r="J228" i="3"/>
  <c r="J226" i="3"/>
  <c r="J225" i="3"/>
  <c r="BK209" i="3"/>
  <c r="BK205" i="3"/>
  <c r="J203" i="3"/>
  <c r="J198" i="3"/>
  <c r="BK197" i="3"/>
  <c r="BK194" i="3"/>
  <c r="BK192" i="3"/>
  <c r="J189" i="3"/>
  <c r="J188" i="3"/>
  <c r="J182" i="3"/>
  <c r="BK175" i="3"/>
  <c r="BK172" i="3"/>
  <c r="J169" i="3"/>
  <c r="J148" i="3"/>
  <c r="BK144" i="3"/>
  <c r="J141" i="3"/>
  <c r="J283" i="2"/>
  <c r="BK278" i="2"/>
  <c r="J274" i="2"/>
  <c r="J273" i="2"/>
  <c r="BK269" i="2"/>
  <c r="J266" i="2"/>
  <c r="BK253" i="2"/>
  <c r="J243" i="2"/>
  <c r="BK242" i="2"/>
  <c r="J235" i="2"/>
  <c r="BK230" i="2"/>
  <c r="BK227" i="2"/>
  <c r="BK225" i="2"/>
  <c r="J224" i="2"/>
  <c r="J222" i="2"/>
  <c r="BK220" i="2"/>
  <c r="BK218" i="2"/>
  <c r="J210" i="2"/>
  <c r="J207" i="2"/>
  <c r="BK205" i="2"/>
  <c r="BK203" i="2"/>
  <c r="J199" i="2"/>
  <c r="J194" i="2"/>
  <c r="BK191" i="2"/>
  <c r="BK186" i="2"/>
  <c r="J174" i="2"/>
  <c r="BK167" i="2"/>
  <c r="BK163" i="2"/>
  <c r="BK161" i="2"/>
  <c r="BK149" i="2"/>
  <c r="J143" i="2"/>
  <c r="BK316" i="3"/>
  <c r="J316" i="3"/>
  <c r="BK315" i="3"/>
  <c r="J315" i="3"/>
  <c r="BK314" i="3"/>
  <c r="J314" i="3"/>
  <c r="BK313" i="3"/>
  <c r="J313" i="3"/>
  <c r="BK311" i="3"/>
  <c r="J311" i="3"/>
  <c r="BK310" i="3"/>
  <c r="J310" i="3"/>
  <c r="BK309" i="3"/>
  <c r="J309" i="3"/>
  <c r="BK308" i="3"/>
  <c r="J308" i="3"/>
  <c r="BK307" i="3"/>
  <c r="J307" i="3"/>
  <c r="BK306" i="3"/>
  <c r="J306" i="3"/>
  <c r="BK305" i="3"/>
  <c r="J303" i="3"/>
  <c r="BK302" i="3"/>
  <c r="J301" i="3"/>
  <c r="BK300" i="3"/>
  <c r="BK299" i="3"/>
  <c r="J297" i="3"/>
  <c r="BK296" i="3"/>
  <c r="BK295" i="3"/>
  <c r="BK294" i="3"/>
  <c r="J292" i="3"/>
  <c r="J291" i="3"/>
  <c r="BK289" i="3"/>
  <c r="J288" i="3"/>
  <c r="J287" i="3"/>
  <c r="J286" i="3"/>
  <c r="BK285" i="3"/>
  <c r="J283" i="3"/>
  <c r="J282" i="3"/>
  <c r="J281" i="3"/>
  <c r="J280" i="3"/>
  <c r="J279" i="3"/>
  <c r="BK277" i="3"/>
  <c r="BK273" i="3"/>
  <c r="J263" i="3"/>
  <c r="J260" i="3"/>
  <c r="J254" i="3"/>
  <c r="BK250" i="3"/>
  <c r="BK248" i="3"/>
  <c r="BK247" i="3"/>
  <c r="BK246" i="3"/>
  <c r="J243" i="3"/>
  <c r="BK242" i="3"/>
  <c r="J241" i="3"/>
  <c r="BK240" i="3"/>
  <c r="J239" i="3"/>
  <c r="J238" i="3"/>
  <c r="J234" i="3"/>
  <c r="J232" i="3"/>
  <c r="J229" i="3"/>
  <c r="BK227" i="3"/>
  <c r="BK223" i="3"/>
  <c r="J221" i="3"/>
  <c r="BK219" i="3"/>
  <c r="J216" i="3"/>
  <c r="J215" i="3"/>
  <c r="BK212" i="3"/>
  <c r="J210" i="3"/>
  <c r="J208" i="3"/>
  <c r="J197" i="3"/>
  <c r="BK190" i="3"/>
  <c r="BK189" i="3"/>
  <c r="BK188" i="3"/>
  <c r="J184" i="3"/>
  <c r="BK181" i="3"/>
  <c r="J177" i="3"/>
  <c r="J173" i="3"/>
  <c r="BK166" i="3"/>
  <c r="BK161" i="3"/>
  <c r="BK141" i="3"/>
  <c r="J138" i="3"/>
  <c r="BK287" i="2"/>
  <c r="BK285" i="2"/>
  <c r="J281" i="2"/>
  <c r="BK275" i="2"/>
  <c r="J269" i="2"/>
  <c r="J258" i="2"/>
  <c r="J257" i="2"/>
  <c r="BK255" i="2"/>
  <c r="J253" i="2"/>
  <c r="BK252" i="2"/>
  <c r="BK243" i="2"/>
  <c r="BK240" i="2"/>
  <c r="J236" i="2"/>
  <c r="J234" i="2"/>
  <c r="J227" i="2"/>
  <c r="BK226" i="2"/>
  <c r="BK224" i="2"/>
  <c r="J220" i="2"/>
  <c r="J216" i="2"/>
  <c r="J204" i="2"/>
  <c r="J202" i="2"/>
  <c r="J195" i="2"/>
  <c r="J191" i="2"/>
  <c r="BK188" i="2"/>
  <c r="BK184" i="2"/>
  <c r="BK179" i="2"/>
  <c r="BK173" i="2"/>
  <c r="BK164" i="2"/>
  <c r="J157" i="2"/>
  <c r="J156" i="2"/>
  <c r="BK155" i="2"/>
  <c r="J154" i="2"/>
  <c r="J153" i="2"/>
  <c r="BK152" i="2"/>
  <c r="BK151" i="2"/>
  <c r="BK150" i="2"/>
  <c r="J149" i="2"/>
  <c r="BK301" i="3"/>
  <c r="J300" i="3"/>
  <c r="BK297" i="3"/>
  <c r="J294" i="3"/>
  <c r="J293" i="3"/>
  <c r="J290" i="3"/>
  <c r="BK288" i="3"/>
  <c r="BK287" i="3"/>
  <c r="BK281" i="3"/>
  <c r="BK279" i="3"/>
  <c r="BK278" i="3"/>
  <c r="BK276" i="3"/>
  <c r="J272" i="3"/>
  <c r="BK270" i="3"/>
  <c r="BK269" i="3"/>
  <c r="BK265" i="3"/>
  <c r="BK257" i="3"/>
  <c r="J255" i="3"/>
  <c r="BK254" i="3"/>
  <c r="J251" i="3"/>
  <c r="J250" i="3"/>
  <c r="J244" i="3"/>
  <c r="J240" i="3"/>
  <c r="J233" i="3"/>
  <c r="J230" i="3"/>
  <c r="J223" i="3"/>
  <c r="J220" i="3"/>
  <c r="BK210" i="3"/>
  <c r="J206" i="3"/>
  <c r="J205" i="3"/>
  <c r="BK199" i="3"/>
  <c r="J193" i="3"/>
  <c r="BK187" i="3"/>
  <c r="J174" i="3"/>
  <c r="BK169" i="3"/>
  <c r="J168" i="3"/>
  <c r="BK148" i="3"/>
  <c r="BK147" i="3"/>
  <c r="J144" i="3"/>
  <c r="BK273" i="2"/>
  <c r="J272" i="2"/>
  <c r="J244" i="2"/>
  <c r="J242" i="2"/>
  <c r="BK228" i="2"/>
  <c r="J223" i="2"/>
  <c r="BK222" i="2"/>
  <c r="BK216" i="2"/>
  <c r="J206" i="2"/>
  <c r="BK200" i="2"/>
  <c r="J197" i="2"/>
  <c r="J188" i="2"/>
  <c r="BK177" i="2"/>
  <c r="BK176" i="2"/>
  <c r="J167" i="2"/>
  <c r="BK166" i="2"/>
  <c r="J199" i="3"/>
  <c r="J194" i="3"/>
  <c r="BK193" i="3"/>
  <c r="J190" i="3"/>
  <c r="BK177" i="3"/>
  <c r="J175" i="3"/>
  <c r="J171" i="3"/>
  <c r="J167" i="3"/>
  <c r="J161" i="3"/>
  <c r="BK146" i="3"/>
  <c r="BK274" i="2"/>
  <c r="J267" i="2"/>
  <c r="J240" i="2"/>
  <c r="BK236" i="2"/>
  <c r="J225" i="2"/>
  <c r="J214" i="2"/>
  <c r="J212" i="2"/>
  <c r="J200" i="2"/>
  <c r="BK199" i="2"/>
  <c r="BK194" i="2"/>
  <c r="J193" i="2"/>
  <c r="BK189" i="2"/>
  <c r="J173" i="2"/>
  <c r="BK162" i="2"/>
  <c r="BK159" i="2"/>
  <c r="BK157" i="2"/>
  <c r="BK143" i="2"/>
  <c r="J305" i="3"/>
  <c r="BK303" i="3"/>
  <c r="J302" i="3"/>
  <c r="J299" i="3"/>
  <c r="J296" i="3"/>
  <c r="BK293" i="3"/>
  <c r="J289" i="3"/>
  <c r="J284" i="3"/>
  <c r="J278" i="3"/>
  <c r="J276" i="3"/>
  <c r="J271" i="3"/>
  <c r="BK268" i="3"/>
  <c r="J266" i="3"/>
  <c r="J262" i="3"/>
  <c r="BK260" i="3"/>
  <c r="BK258" i="3"/>
  <c r="J256" i="3"/>
  <c r="BK255" i="3"/>
  <c r="J252" i="3"/>
  <c r="BK249" i="3"/>
  <c r="J245" i="3"/>
  <c r="BK244" i="3"/>
  <c r="J242" i="3"/>
  <c r="BK241" i="3"/>
  <c r="BK236" i="3"/>
  <c r="BK235" i="3"/>
  <c r="J227" i="3"/>
  <c r="BK216" i="3"/>
  <c r="BK215" i="3"/>
  <c r="J214" i="3"/>
  <c r="J211" i="3"/>
  <c r="J209" i="3"/>
  <c r="J207" i="3"/>
  <c r="BK204" i="3"/>
  <c r="BK201" i="3"/>
  <c r="J196" i="3"/>
  <c r="BK195" i="3"/>
  <c r="J192" i="3"/>
  <c r="J187" i="3"/>
  <c r="BK182" i="3"/>
  <c r="J181" i="3"/>
  <c r="J176" i="3"/>
  <c r="BK173" i="3"/>
  <c r="BK171" i="3"/>
  <c r="BK157" i="3"/>
  <c r="J151" i="3"/>
  <c r="J278" i="2"/>
  <c r="J275" i="2"/>
  <c r="J265" i="2"/>
  <c r="J255" i="2"/>
  <c r="J250" i="2"/>
  <c r="BK244" i="2"/>
  <c r="J226" i="2"/>
  <c r="BK212" i="2"/>
  <c r="J205" i="2"/>
  <c r="BK202" i="2"/>
  <c r="BK193" i="2"/>
  <c r="BK181" i="2"/>
  <c r="J176" i="2"/>
  <c r="BK174" i="2"/>
  <c r="BK156" i="2"/>
  <c r="J150" i="2"/>
  <c r="P160" i="2" l="1"/>
  <c r="R183" i="2"/>
  <c r="BK208" i="2"/>
  <c r="J208" i="2"/>
  <c r="J107" i="2" s="1"/>
  <c r="BK217" i="2"/>
  <c r="J217" i="2"/>
  <c r="J108" i="2"/>
  <c r="P221" i="2"/>
  <c r="BK256" i="2"/>
  <c r="J256" i="2"/>
  <c r="J112" i="2"/>
  <c r="BK286" i="2"/>
  <c r="J286" i="2" s="1"/>
  <c r="J120" i="2" s="1"/>
  <c r="P261" i="3"/>
  <c r="BK298" i="3"/>
  <c r="J298" i="3" s="1"/>
  <c r="J111" i="3" s="1"/>
  <c r="P298" i="3"/>
  <c r="R298" i="3"/>
  <c r="T298" i="3"/>
  <c r="R312" i="3"/>
  <c r="BK160" i="2"/>
  <c r="J160" i="2" s="1"/>
  <c r="J100" i="2" s="1"/>
  <c r="BK183" i="2"/>
  <c r="J183" i="2"/>
  <c r="J104" i="2" s="1"/>
  <c r="R192" i="2"/>
  <c r="P208" i="2"/>
  <c r="BK229" i="2"/>
  <c r="J229" i="2" s="1"/>
  <c r="J110" i="2" s="1"/>
  <c r="T245" i="2"/>
  <c r="T270" i="2"/>
  <c r="P186" i="3"/>
  <c r="T186" i="3"/>
  <c r="R191" i="3"/>
  <c r="R261" i="3"/>
  <c r="P304" i="3"/>
  <c r="P148" i="2"/>
  <c r="R172" i="2"/>
  <c r="R141" i="2" s="1"/>
  <c r="BK192" i="2"/>
  <c r="J192" i="2" s="1"/>
  <c r="J105" i="2" s="1"/>
  <c r="T196" i="2"/>
  <c r="P217" i="2"/>
  <c r="R229" i="2"/>
  <c r="T256" i="2"/>
  <c r="P286" i="2"/>
  <c r="P279" i="2" s="1"/>
  <c r="BK186" i="3"/>
  <c r="BK191" i="3"/>
  <c r="J191" i="3"/>
  <c r="J108" i="3" s="1"/>
  <c r="T191" i="3"/>
  <c r="P217" i="3"/>
  <c r="R304" i="3"/>
  <c r="R160" i="2"/>
  <c r="P192" i="2"/>
  <c r="R208" i="2"/>
  <c r="T217" i="2"/>
  <c r="R221" i="2"/>
  <c r="R245" i="2"/>
  <c r="P270" i="2"/>
  <c r="BK137" i="3"/>
  <c r="T217" i="3"/>
  <c r="BK312" i="3"/>
  <c r="J312" i="3"/>
  <c r="J113" i="3"/>
  <c r="T148" i="2"/>
  <c r="T141" i="2" s="1"/>
  <c r="P172" i="2"/>
  <c r="P141" i="2" s="1"/>
  <c r="T192" i="2"/>
  <c r="T208" i="2"/>
  <c r="T229" i="2"/>
  <c r="P256" i="2"/>
  <c r="R286" i="2"/>
  <c r="R279" i="2" s="1"/>
  <c r="BK261" i="3"/>
  <c r="J261" i="3"/>
  <c r="J110" i="3"/>
  <c r="T304" i="3"/>
  <c r="R148" i="2"/>
  <c r="T172" i="2"/>
  <c r="T183" i="2"/>
  <c r="P196" i="2"/>
  <c r="R217" i="2"/>
  <c r="T221" i="2"/>
  <c r="P245" i="2"/>
  <c r="R270" i="2"/>
  <c r="R137" i="3"/>
  <c r="BK217" i="3"/>
  <c r="J217" i="3" s="1"/>
  <c r="J109" i="3" s="1"/>
  <c r="BK304" i="3"/>
  <c r="J304" i="3"/>
  <c r="J112" i="3" s="1"/>
  <c r="BK148" i="2"/>
  <c r="J148" i="2"/>
  <c r="J99" i="2"/>
  <c r="BK172" i="2"/>
  <c r="J172" i="2" s="1"/>
  <c r="J101" i="2" s="1"/>
  <c r="P183" i="2"/>
  <c r="R196" i="2"/>
  <c r="P229" i="2"/>
  <c r="R256" i="2"/>
  <c r="T286" i="2"/>
  <c r="T279" i="2" s="1"/>
  <c r="P137" i="3"/>
  <c r="R217" i="3"/>
  <c r="P312" i="3"/>
  <c r="T160" i="2"/>
  <c r="BK196" i="2"/>
  <c r="J196" i="2"/>
  <c r="J106" i="2"/>
  <c r="BK221" i="2"/>
  <c r="J221" i="2"/>
  <c r="J109" i="2"/>
  <c r="BK245" i="2"/>
  <c r="J245" i="2" s="1"/>
  <c r="J111" i="2" s="1"/>
  <c r="BK270" i="2"/>
  <c r="J270" i="2"/>
  <c r="J113" i="2" s="1"/>
  <c r="T137" i="3"/>
  <c r="BK162" i="3"/>
  <c r="J162" i="3" s="1"/>
  <c r="J103" i="3" s="1"/>
  <c r="P162" i="3"/>
  <c r="R162" i="3"/>
  <c r="T162" i="3"/>
  <c r="BK170" i="3"/>
  <c r="J170" i="3"/>
  <c r="J104" i="3"/>
  <c r="P170" i="3"/>
  <c r="R170" i="3"/>
  <c r="T170" i="3"/>
  <c r="T136" i="3" s="1"/>
  <c r="R186" i="3"/>
  <c r="R185" i="3" s="1"/>
  <c r="P191" i="3"/>
  <c r="T261" i="3"/>
  <c r="T312" i="3"/>
  <c r="J134" i="2"/>
  <c r="BE161" i="2"/>
  <c r="BE163" i="2"/>
  <c r="BE164" i="2"/>
  <c r="BE173" i="2"/>
  <c r="BE195" i="2"/>
  <c r="BE197" i="2"/>
  <c r="BE199" i="2"/>
  <c r="BE220" i="2"/>
  <c r="BE228" i="2"/>
  <c r="BE230" i="2"/>
  <c r="BE234" i="2"/>
  <c r="BE235" i="2"/>
  <c r="BE236" i="2"/>
  <c r="BE269" i="2"/>
  <c r="BE273" i="2"/>
  <c r="BK180" i="2"/>
  <c r="J180" i="2"/>
  <c r="J102" i="2"/>
  <c r="E85" i="3"/>
  <c r="F94" i="3"/>
  <c r="BE166" i="3"/>
  <c r="BE168" i="3"/>
  <c r="BE169" i="3"/>
  <c r="BE198" i="3"/>
  <c r="BE202" i="3"/>
  <c r="BE203" i="3"/>
  <c r="BE232" i="3"/>
  <c r="BE233" i="3"/>
  <c r="BE234" i="3"/>
  <c r="BE238" i="3"/>
  <c r="BE239" i="3"/>
  <c r="BE240" i="3"/>
  <c r="BE243" i="3"/>
  <c r="BE247" i="3"/>
  <c r="BE248" i="3"/>
  <c r="BE254" i="3"/>
  <c r="BE267" i="3"/>
  <c r="BE270" i="3"/>
  <c r="BE277" i="3"/>
  <c r="BE287" i="3"/>
  <c r="BE294" i="3"/>
  <c r="BE300" i="3"/>
  <c r="BE317" i="3"/>
  <c r="E130" i="2"/>
  <c r="BE150" i="2"/>
  <c r="BE166" i="2"/>
  <c r="BE174" i="2"/>
  <c r="BE202" i="2"/>
  <c r="BE242" i="2"/>
  <c r="BE244" i="2"/>
  <c r="BE246" i="2"/>
  <c r="BE272" i="2"/>
  <c r="BK142" i="2"/>
  <c r="J142" i="2" s="1"/>
  <c r="J98" i="2" s="1"/>
  <c r="J91" i="3"/>
  <c r="BE138" i="3"/>
  <c r="BE141" i="3"/>
  <c r="BE172" i="3"/>
  <c r="BE156" i="2"/>
  <c r="BE184" i="2"/>
  <c r="BE189" i="2"/>
  <c r="BE191" i="2"/>
  <c r="BE203" i="2"/>
  <c r="BE204" i="2"/>
  <c r="BE224" i="2"/>
  <c r="BE226" i="2"/>
  <c r="BE252" i="2"/>
  <c r="BE253" i="2"/>
  <c r="BE257" i="2"/>
  <c r="BE258" i="2"/>
  <c r="BE161" i="3"/>
  <c r="BE177" i="3"/>
  <c r="BE184" i="3"/>
  <c r="BE195" i="3"/>
  <c r="BE196" i="3"/>
  <c r="BE197" i="3"/>
  <c r="BE204" i="3"/>
  <c r="BE212" i="3"/>
  <c r="BE218" i="3"/>
  <c r="BE221" i="3"/>
  <c r="BE268" i="3"/>
  <c r="BE280" i="3"/>
  <c r="BE286" i="3"/>
  <c r="BE292" i="3"/>
  <c r="BE301" i="3"/>
  <c r="BE302" i="3"/>
  <c r="BE303" i="3"/>
  <c r="BE155" i="2"/>
  <c r="BE167" i="2"/>
  <c r="BE177" i="2"/>
  <c r="BE210" i="2"/>
  <c r="BE212" i="2"/>
  <c r="BE218" i="2"/>
  <c r="BE271" i="2"/>
  <c r="BK280" i="2"/>
  <c r="J280" i="2"/>
  <c r="J117" i="2" s="1"/>
  <c r="BK282" i="2"/>
  <c r="J282" i="2" s="1"/>
  <c r="J118" i="2" s="1"/>
  <c r="BE144" i="3"/>
  <c r="BE146" i="3"/>
  <c r="BE182" i="3"/>
  <c r="BE201" i="3"/>
  <c r="BE211" i="3"/>
  <c r="BE213" i="3"/>
  <c r="BE220" i="3"/>
  <c r="BE222" i="3"/>
  <c r="BE231" i="3"/>
  <c r="BE236" i="3"/>
  <c r="BE237" i="3"/>
  <c r="BE245" i="3"/>
  <c r="BE249" i="3"/>
  <c r="BE251" i="3"/>
  <c r="BE252" i="3"/>
  <c r="BE253" i="3"/>
  <c r="BE259" i="3"/>
  <c r="BE260" i="3"/>
  <c r="BE262" i="3"/>
  <c r="BE265" i="3"/>
  <c r="BE269" i="3"/>
  <c r="BE272" i="3"/>
  <c r="BE275" i="3"/>
  <c r="BE278" i="3"/>
  <c r="BE279" i="3"/>
  <c r="BE281" i="3"/>
  <c r="BE285" i="3"/>
  <c r="BE291" i="3"/>
  <c r="BE293" i="3"/>
  <c r="BE295" i="3"/>
  <c r="BE296" i="3"/>
  <c r="BE299" i="3"/>
  <c r="BE305" i="3"/>
  <c r="BE306" i="3"/>
  <c r="BE307" i="3"/>
  <c r="BE308" i="3"/>
  <c r="BE309" i="3"/>
  <c r="BE310" i="3"/>
  <c r="BE311" i="3"/>
  <c r="BE313" i="3"/>
  <c r="BE314" i="3"/>
  <c r="BE315" i="3"/>
  <c r="BE316" i="3"/>
  <c r="F92" i="2"/>
  <c r="BE152" i="2"/>
  <c r="BE159" i="2"/>
  <c r="BE179" i="2"/>
  <c r="BE193" i="2"/>
  <c r="BE206" i="2"/>
  <c r="BE214" i="2"/>
  <c r="BE216" i="2"/>
  <c r="BE223" i="2"/>
  <c r="BE267" i="2"/>
  <c r="BE275" i="2"/>
  <c r="BE151" i="3"/>
  <c r="BE154" i="3"/>
  <c r="BE163" i="3"/>
  <c r="BE167" i="3"/>
  <c r="BE174" i="3"/>
  <c r="BE199" i="3"/>
  <c r="BE208" i="3"/>
  <c r="BE214" i="3"/>
  <c r="BE216" i="3"/>
  <c r="BE219" i="3"/>
  <c r="BE224" i="3"/>
  <c r="BE229" i="3"/>
  <c r="BE242" i="3"/>
  <c r="BE246" i="3"/>
  <c r="BE256" i="3"/>
  <c r="BE258" i="3"/>
  <c r="BE263" i="3"/>
  <c r="BE264" i="3"/>
  <c r="BE273" i="3"/>
  <c r="BE274" i="3"/>
  <c r="BE276" i="3"/>
  <c r="BE282" i="3"/>
  <c r="BE284" i="3"/>
  <c r="BE289" i="3"/>
  <c r="BE149" i="2"/>
  <c r="BE181" i="2"/>
  <c r="BE200" i="2"/>
  <c r="BE219" i="2"/>
  <c r="BE222" i="2"/>
  <c r="BE243" i="2"/>
  <c r="BE255" i="2"/>
  <c r="BE265" i="2"/>
  <c r="BE281" i="2"/>
  <c r="BE283" i="2"/>
  <c r="BE287" i="2"/>
  <c r="BE288" i="2"/>
  <c r="BK277" i="2"/>
  <c r="BK276" i="2"/>
  <c r="J276" i="2" s="1"/>
  <c r="J114" i="2" s="1"/>
  <c r="BK284" i="2"/>
  <c r="J284" i="2"/>
  <c r="J119" i="2" s="1"/>
  <c r="BE147" i="3"/>
  <c r="BE148" i="3"/>
  <c r="BE171" i="3"/>
  <c r="BE173" i="3"/>
  <c r="BE176" i="3"/>
  <c r="BE187" i="3"/>
  <c r="BE190" i="3"/>
  <c r="BE207" i="3"/>
  <c r="BE228" i="3"/>
  <c r="BE230" i="3"/>
  <c r="BE235" i="3"/>
  <c r="BE151" i="2"/>
  <c r="BE153" i="2"/>
  <c r="BE154" i="2"/>
  <c r="BE157" i="2"/>
  <c r="BE176" i="2"/>
  <c r="BE186" i="2"/>
  <c r="BE209" i="2"/>
  <c r="BE225" i="2"/>
  <c r="BE250" i="2"/>
  <c r="BE266" i="2"/>
  <c r="BE175" i="3"/>
  <c r="BE188" i="3"/>
  <c r="BE189" i="3"/>
  <c r="BE192" i="3"/>
  <c r="BE205" i="3"/>
  <c r="BE209" i="3"/>
  <c r="BE210" i="3"/>
  <c r="BE215" i="3"/>
  <c r="BE226" i="3"/>
  <c r="BE244" i="3"/>
  <c r="BE250" i="3"/>
  <c r="BE255" i="3"/>
  <c r="BE257" i="3"/>
  <c r="BE271" i="3"/>
  <c r="BE143" i="2"/>
  <c r="BE162" i="2"/>
  <c r="BE188" i="2"/>
  <c r="BE194" i="2"/>
  <c r="BE205" i="2"/>
  <c r="BE207" i="2"/>
  <c r="BE227" i="2"/>
  <c r="BE240" i="2"/>
  <c r="BE274" i="2"/>
  <c r="BE278" i="2"/>
  <c r="BE285" i="2"/>
  <c r="BE157" i="3"/>
  <c r="BE181" i="3"/>
  <c r="BE193" i="3"/>
  <c r="BE194" i="3"/>
  <c r="BE200" i="3"/>
  <c r="BE206" i="3"/>
  <c r="BE223" i="3"/>
  <c r="BE225" i="3"/>
  <c r="BE227" i="3"/>
  <c r="BE241" i="3"/>
  <c r="BE266" i="3"/>
  <c r="BE283" i="3"/>
  <c r="BE288" i="3"/>
  <c r="BE290" i="3"/>
  <c r="BE297" i="3"/>
  <c r="BK156" i="3"/>
  <c r="J156" i="3"/>
  <c r="J101" i="3" s="1"/>
  <c r="BK160" i="3"/>
  <c r="J160" i="3" s="1"/>
  <c r="J102" i="3" s="1"/>
  <c r="BK183" i="3"/>
  <c r="J183" i="3"/>
  <c r="J105" i="3" s="1"/>
  <c r="F37" i="3"/>
  <c r="BB97" i="1" s="1"/>
  <c r="BB96" i="1" s="1"/>
  <c r="AX96" i="1" s="1"/>
  <c r="J36" i="3"/>
  <c r="AW97" i="1" s="1"/>
  <c r="F35" i="2"/>
  <c r="BB95" i="1" s="1"/>
  <c r="J34" i="2"/>
  <c r="AW95" i="1" s="1"/>
  <c r="F36" i="3"/>
  <c r="BA97" i="1" s="1"/>
  <c r="BA96" i="1" s="1"/>
  <c r="AW96" i="1" s="1"/>
  <c r="F38" i="3"/>
  <c r="BC97" i="1" s="1"/>
  <c r="BC96" i="1" s="1"/>
  <c r="AY96" i="1" s="1"/>
  <c r="F39" i="3"/>
  <c r="BD97" i="1" s="1"/>
  <c r="BD96" i="1" s="1"/>
  <c r="F37" i="2"/>
  <c r="BD95" i="1"/>
  <c r="BD94" i="1" s="1"/>
  <c r="W33" i="1" s="1"/>
  <c r="F36" i="2"/>
  <c r="BC95" i="1"/>
  <c r="F34" i="2"/>
  <c r="BA95" i="1"/>
  <c r="BA94" i="1" s="1"/>
  <c r="W30" i="1" s="1"/>
  <c r="AS94" i="1"/>
  <c r="BC94" i="1" l="1"/>
  <c r="AY94" i="1" s="1"/>
  <c r="BB94" i="1"/>
  <c r="W31" i="1" s="1"/>
  <c r="BK136" i="3"/>
  <c r="J136" i="3"/>
  <c r="J99" i="3" s="1"/>
  <c r="P136" i="3"/>
  <c r="P182" i="2"/>
  <c r="P140" i="2"/>
  <c r="AU95" i="1" s="1"/>
  <c r="R136" i="3"/>
  <c r="R135" i="3"/>
  <c r="BK185" i="3"/>
  <c r="J185" i="3" s="1"/>
  <c r="J106" i="3" s="1"/>
  <c r="R182" i="2"/>
  <c r="R140" i="2"/>
  <c r="T182" i="2"/>
  <c r="T140" i="2"/>
  <c r="T185" i="3"/>
  <c r="T135" i="3"/>
  <c r="P185" i="3"/>
  <c r="J186" i="3"/>
  <c r="J107" i="3" s="1"/>
  <c r="BK141" i="2"/>
  <c r="J277" i="2"/>
  <c r="J115" i="2"/>
  <c r="BK279" i="2"/>
  <c r="J279" i="2"/>
  <c r="J116" i="2" s="1"/>
  <c r="BK182" i="2"/>
  <c r="J182" i="2" s="1"/>
  <c r="J103" i="2" s="1"/>
  <c r="J137" i="3"/>
  <c r="J100" i="3"/>
  <c r="AW94" i="1"/>
  <c r="AK30" i="1"/>
  <c r="F35" i="3"/>
  <c r="AZ97" i="1" s="1"/>
  <c r="AZ96" i="1" s="1"/>
  <c r="AV96" i="1" s="1"/>
  <c r="AT96" i="1" s="1"/>
  <c r="AX94" i="1"/>
  <c r="W32" i="1"/>
  <c r="F33" i="2"/>
  <c r="AZ95" i="1"/>
  <c r="AZ94" i="1" s="1"/>
  <c r="W29" i="1" s="1"/>
  <c r="J35" i="3"/>
  <c r="AV97" i="1"/>
  <c r="AT97" i="1" s="1"/>
  <c r="J33" i="2"/>
  <c r="AV95" i="1"/>
  <c r="AT95" i="1"/>
  <c r="BK140" i="2" l="1"/>
  <c r="J140" i="2"/>
  <c r="J96" i="2"/>
  <c r="P135" i="3"/>
  <c r="AU97" i="1" s="1"/>
  <c r="AU96" i="1" s="1"/>
  <c r="J141" i="2"/>
  <c r="J97" i="2"/>
  <c r="BK135" i="3"/>
  <c r="J135" i="3" s="1"/>
  <c r="J32" i="3" s="1"/>
  <c r="AG97" i="1" s="1"/>
  <c r="AN97" i="1" s="1"/>
  <c r="AV94" i="1"/>
  <c r="AK29" i="1"/>
  <c r="J98" i="3" l="1"/>
  <c r="J41" i="3"/>
  <c r="AU94" i="1"/>
  <c r="AT94" i="1"/>
  <c r="AG96" i="1"/>
  <c r="AN96" i="1"/>
  <c r="J30" i="2"/>
  <c r="AG95" i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<sst xmlns="http://schemas.openxmlformats.org/spreadsheetml/2006/main" count="4483" uniqueCount="1080">
  <si>
    <t>Export Komplet</t>
  </si>
  <si>
    <t/>
  </si>
  <si>
    <t>2.0</t>
  </si>
  <si>
    <t>ZAMOK</t>
  </si>
  <si>
    <t>False</t>
  </si>
  <si>
    <t>{2d6cd64c-d081-4e95-bfcf-ab34721db034}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</si>
  <si>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</si>
  <si>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</si>
  <si>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</si>
  <si>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</si>
  <si>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</si>
  <si>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</si>
  <si>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</si>
  <si>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</si>
  <si>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</si>
  <si>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</si>
  <si>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</si>
  <si>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rozvodů vody, kanalizace a elektroinstalace v pavilonech ST1B</t>
  </si>
  <si>
    <t>KSO:</t>
  </si>
  <si>
    <t>CC-CZ:</t>
  </si>
  <si>
    <t>Místo:</t>
  </si>
  <si>
    <t>ZŠ B.Dvorského 1, OV - Bělský les</t>
  </si>
  <si>
    <t>Datum:</t>
  </si>
  <si>
    <t>2. 10. 2023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</si>
  <si>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</si>
  <si>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</si>
  <si>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</si>
  <si>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</si>
  <si>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</si>
  <si>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</si>
  <si>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</si>
  <si>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Idea ateliér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</si>
  <si>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</si>
  <si>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</si>
  <si>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</si>
  <si>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</si>
  <si>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</si>
  <si>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</si>
  <si>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</si>
  <si>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</si>
  <si>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</si>
  <si>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</si>
  <si>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</si>
  <si>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</si>
  <si>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</si>
  <si>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</si>
  <si>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</si>
  <si>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</si>
  <si>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</si>
  <si>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</si>
  <si>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</si>
  <si>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</si>
  <si>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</si>
  <si>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</si>
  <si>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</si>
  <si>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</si>
  <si>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</si>
  <si>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</si>
  <si>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</si>
  <si>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</si>
  <si>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</si>
  <si>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</si>
  <si>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</si>
  <si>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</si>
  <si>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</si>
  <si>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</si>
  <si>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</si>
  <si>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</si>
  <si>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</si>
  <si>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</si>
  <si>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</si>
  <si>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</si>
  <si>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</si>
  <si>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</si>
  <si>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</si>
  <si>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</si>
  <si>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</si>
  <si>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</si>
  <si>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</si>
  <si>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</si>
  <si>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ST1B</t>
  </si>
  <si>
    <t>Pavilon ST1B</t>
  </si>
  <si>
    <t>STA</t>
  </si>
  <si>
    <t>1</t>
  </si>
  <si>
    <t>{da4c3ddd-7811-4bf6-9b11-3ab67b5d5ae7}</t>
  </si>
  <si>
    <t>2</t>
  </si>
  <si>
    <t>230112/2</t>
  </si>
  <si>
    <t>Oprava rozvodů vody, kanalizace - ST1B</t>
  </si>
  <si>
    <t>{1885aecf-56dd-424f-b1ac-58d2be444cb7}</t>
  </si>
  <si>
    <t>STB1</t>
  </si>
  <si>
    <t>Zdravotechnické instalace pavilon ST1B</t>
  </si>
  <si>
    <t>Soupis</t>
  </si>
  <si>
    <t>{7ff65189-57d5-4b30-ba82-9f5cafae8e94}</t>
  </si>
  <si>
    <t>KRYCÍ LIST SOUPISU PRACÍ</t>
  </si>
  <si>
    <t>Objekt:</t>
  </si>
  <si>
    <t>ST1B - Pavilon ST1B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</si>
  <si>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</si>
  <si>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</si>
  <si>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</si>
  <si>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</si>
  <si>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</si>
  <si>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</si>
  <si>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</si>
  <si>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</si>
  <si>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</si>
  <si>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</si>
  <si>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</si>
  <si>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</si>
  <si>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</si>
  <si>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722 - Zdravotechnika - vnitřní vodovod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</si>
  <si>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</si>
  <si>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</si>
  <si>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</si>
  <si>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</si>
  <si>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</si>
  <si>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</si>
  <si>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</si>
  <si>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</si>
  <si>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</si>
  <si>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</si>
  <si>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</si>
  <si>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</si>
  <si>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</si>
  <si>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</si>
  <si>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</si>
  <si>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</si>
  <si>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</si>
  <si>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</si>
  <si>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</si>
  <si>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</si>
  <si>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</si>
  <si>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</si>
  <si>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</si>
  <si>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</si>
  <si>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</si>
  <si>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</si>
  <si>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</si>
  <si>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</si>
  <si>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</si>
  <si>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</si>
  <si>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</si>
  <si>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</si>
  <si>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</si>
  <si>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</si>
  <si>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342272225.XLA</t>
  </si>
  <si>
    <t>Příčka z tvárnic Ytong Klasik 100 na tenkovrstvou maltu tl 100 mm</t>
  </si>
  <si>
    <t>m2</t>
  </si>
  <si>
    <t>4</t>
  </si>
  <si>
    <t>-1928651615</t>
  </si>
  <si>
    <t>VV</t>
  </si>
  <si>
    <t>(0,3+0,2)*3,3*(8*3)</t>
  </si>
  <si>
    <t>(1,95+1,7+0,9*3)*3,3</t>
  </si>
  <si>
    <t>(3+0,9*3)*3,3*2</t>
  </si>
  <si>
    <t>Součet</t>
  </si>
  <si>
    <t>6</t>
  </si>
  <si>
    <t>Úpravy povrchů, podlahy a osazování výplní</t>
  </si>
  <si>
    <t>611315121</t>
  </si>
  <si>
    <t>Vápenná štuková omítka rýh ve stropech š do 150 mm</t>
  </si>
  <si>
    <t>1093045189</t>
  </si>
  <si>
    <t>612125110</t>
  </si>
  <si>
    <t>Vyplnění spár vápennou maltou vnitřních stěn z tvárnic nebo kamene</t>
  </si>
  <si>
    <t>1324351662</t>
  </si>
  <si>
    <t>612135001</t>
  </si>
  <si>
    <t>Vyrovnání podkladu vnitřních stěn maltou vápenocementovou tl do 10 mm</t>
  </si>
  <si>
    <t>-1181887566</t>
  </si>
  <si>
    <t>5</t>
  </si>
  <si>
    <t>612315121</t>
  </si>
  <si>
    <t>Vápenná štuková omítka rýh ve stěnách š do 150 mm</t>
  </si>
  <si>
    <t>1218313858</t>
  </si>
  <si>
    <t>612315225</t>
  </si>
  <si>
    <t>Vápenná štuková omítka malých ploch přes 1 do 4 m2 na stěnách</t>
  </si>
  <si>
    <t>kus</t>
  </si>
  <si>
    <t>-1765843407</t>
  </si>
  <si>
    <t>7</t>
  </si>
  <si>
    <t>613311141</t>
  </si>
  <si>
    <t>Vápenná omítka štuková dvouvrstvá vnitřních pilířů nebo sloupů nanášená ručně</t>
  </si>
  <si>
    <t>-1458984763</t>
  </si>
  <si>
    <t>8</t>
  </si>
  <si>
    <t>619991001</t>
  </si>
  <si>
    <t>Zakrytí podlah fólií přilepenou lepící páskou</t>
  </si>
  <si>
    <t>1492164578</t>
  </si>
  <si>
    <t>9</t>
  </si>
  <si>
    <t>619991011</t>
  </si>
  <si>
    <t>Obalení konstrukcí a prvků fólií přilepenou lepící páskou</t>
  </si>
  <si>
    <t>-1586114861</t>
  </si>
  <si>
    <t>10</t>
  </si>
  <si>
    <t>631312141</t>
  </si>
  <si>
    <t>Doplnění rýh v dosavadních mazaninách betonem prostým</t>
  </si>
  <si>
    <t>m3</t>
  </si>
  <si>
    <t>230249353</t>
  </si>
  <si>
    <t>(50+25)*0,6*(0,15+0,12)</t>
  </si>
  <si>
    <t>11</t>
  </si>
  <si>
    <t>691256900</t>
  </si>
  <si>
    <t>Úprava niky po vybourání stávajících hydrantů dozdívkou a zaomítáním</t>
  </si>
  <si>
    <t>1445530697</t>
  </si>
  <si>
    <t>Ostatní konstrukce a práce, bourání</t>
  </si>
  <si>
    <t>949101111</t>
  </si>
  <si>
    <t>Lešení pomocné pro objekty pozemních staveb s lešeňovou podlahou v do 1,9 m zatížení do 150 kg/m2</t>
  </si>
  <si>
    <t>1840412918</t>
  </si>
  <si>
    <t>13</t>
  </si>
  <si>
    <t>949101112</t>
  </si>
  <si>
    <t>Lešení pomocné pro objekty pozemních staveb s lešeňovou podlahou v přes 1,9 do 3,5 m zatížení do 150 kg/m2</t>
  </si>
  <si>
    <t>-524417810</t>
  </si>
  <si>
    <t>14</t>
  </si>
  <si>
    <t>952901111</t>
  </si>
  <si>
    <t>Vyčištění budov bytové a občanské výstavby při výšce podlaží do 4 m</t>
  </si>
  <si>
    <t>944630723</t>
  </si>
  <si>
    <t>15</t>
  </si>
  <si>
    <t>962031132</t>
  </si>
  <si>
    <t>Bourání příček z cihel pálených na MVC tl do 100 mm</t>
  </si>
  <si>
    <t>599143990</t>
  </si>
  <si>
    <t>16</t>
  </si>
  <si>
    <t>978021191</t>
  </si>
  <si>
    <t>Otlučení (osekání) cementových omítek vnitřních stěn v rozsahu do 100 %</t>
  </si>
  <si>
    <t>-1152024235</t>
  </si>
  <si>
    <t>17</t>
  </si>
  <si>
    <t>978059511</t>
  </si>
  <si>
    <t>Odsekání a odebrání obkladů stěn z vnitřních obkládaček plochy do 1 m2</t>
  </si>
  <si>
    <t>-239197258</t>
  </si>
  <si>
    <t>1,5*1*(9*3)</t>
  </si>
  <si>
    <t>2,05*2*2*3+2,5*2*3</t>
  </si>
  <si>
    <t>1,5*1*6*3</t>
  </si>
  <si>
    <t>997</t>
  </si>
  <si>
    <t>Přesun sutě</t>
  </si>
  <si>
    <t>18</t>
  </si>
  <si>
    <t>997013213</t>
  </si>
  <si>
    <t>Vnitrostaveništní doprava suti a vybouraných hmot pro budovy v přes 9 do 12 m ručně</t>
  </si>
  <si>
    <t>t</t>
  </si>
  <si>
    <t>-1056199813</t>
  </si>
  <si>
    <t>19</t>
  </si>
  <si>
    <t>997013219</t>
  </si>
  <si>
    <t>Příplatek k vnitrostaveništní dopravě suti a vybouraných hmot za zvětšenou dopravu suti ZKD 10 m</t>
  </si>
  <si>
    <t>-181873784</t>
  </si>
  <si>
    <t>24,132*9 "Přepočtené koeficientem množství</t>
  </si>
  <si>
    <t>20</t>
  </si>
  <si>
    <t>997013501</t>
  </si>
  <si>
    <t>Odvoz suti a vybouraných hmot na skládku nebo meziskládku do 1 km se složením</t>
  </si>
  <si>
    <t>-2106242012</t>
  </si>
  <si>
    <t>997013509</t>
  </si>
  <si>
    <t>Příplatek k odvozu suti a vybouraných hmot na skládku ZKD 1 km přes 1 km</t>
  </si>
  <si>
    <t>-1803709868</t>
  </si>
  <si>
    <t>22</t>
  </si>
  <si>
    <t>997013601</t>
  </si>
  <si>
    <t>Poplatek za uložení na skládce (skládkovné) stavebního odpadu</t>
  </si>
  <si>
    <t>-1481921155</t>
  </si>
  <si>
    <t>998</t>
  </si>
  <si>
    <t>Přesun hmot</t>
  </si>
  <si>
    <t>23</t>
  </si>
  <si>
    <t>998018002</t>
  </si>
  <si>
    <t>Přesun hmot ruční pro budovy v přes 6 do 12 m</t>
  </si>
  <si>
    <t>-2005741415</t>
  </si>
  <si>
    <t>PSV</t>
  </si>
  <si>
    <t>Práce a dodávky PSV</t>
  </si>
  <si>
    <t>711</t>
  </si>
  <si>
    <t>Izolace proti vodě, vlhkosti a plynům</t>
  </si>
  <si>
    <t>24</t>
  </si>
  <si>
    <t>711111001</t>
  </si>
  <si>
    <t>Provedení izolace proti zemní vlhkosti vodorovné za studena nátěrem penetračním</t>
  </si>
  <si>
    <t>-223751921</t>
  </si>
  <si>
    <t>(50+25)*0,6</t>
  </si>
  <si>
    <t>25</t>
  </si>
  <si>
    <t>M</t>
  </si>
  <si>
    <t>11163150</t>
  </si>
  <si>
    <t>lak penetrační asfaltový</t>
  </si>
  <si>
    <t>32</t>
  </si>
  <si>
    <t>26541272</t>
  </si>
  <si>
    <t>45*0,0003 "Přepočtené koeficientem množství</t>
  </si>
  <si>
    <t>26</t>
  </si>
  <si>
    <t>711141559</t>
  </si>
  <si>
    <t>Provedení izolace proti zemní vlhkosti pásy přitavením vodorovné NAIP</t>
  </si>
  <si>
    <t>185064606</t>
  </si>
  <si>
    <t>27</t>
  </si>
  <si>
    <t>62832134</t>
  </si>
  <si>
    <t>pás asfaltový natavitelný oxidovaný s vložkou ze skleněné rohože typu V60 s jemnozrnným minerálním posypem tl 4,0mm</t>
  </si>
  <si>
    <t>1482599191</t>
  </si>
  <si>
    <t>45*1,1655 "Přepočtené koeficientem množství</t>
  </si>
  <si>
    <t>28</t>
  </si>
  <si>
    <t>998711202</t>
  </si>
  <si>
    <t>Přesun hmot procentní pro izolace proti vodě, vlhkosti a plynům v objektech v přes 6 do 12 m</t>
  </si>
  <si>
    <t>%</t>
  </si>
  <si>
    <t>-1487481419</t>
  </si>
  <si>
    <t>722</t>
  </si>
  <si>
    <t>Zdravotechnika - vnitřní vodovod</t>
  </si>
  <si>
    <t>30</t>
  </si>
  <si>
    <t>722190901</t>
  </si>
  <si>
    <t>Uzavření nebo otevření vodovodního potrubí při opravách</t>
  </si>
  <si>
    <t>-2073264529</t>
  </si>
  <si>
    <t>31</t>
  </si>
  <si>
    <t>722260815</t>
  </si>
  <si>
    <t>Demontáž Hydrantových skříní, vč. vnitřního vybavení</t>
  </si>
  <si>
    <t>2023284673</t>
  </si>
  <si>
    <t>998722202</t>
  </si>
  <si>
    <t>Přesun hmot procentní pro vnitřní vodovod v objektech v přes 6 do 12 m</t>
  </si>
  <si>
    <t>-710878395</t>
  </si>
  <si>
    <t>725</t>
  </si>
  <si>
    <t>Zdravotechnika - zařizovací předměty</t>
  </si>
  <si>
    <t>33</t>
  </si>
  <si>
    <t>725110811</t>
  </si>
  <si>
    <t>Demontáž klozetů splachovací s nádrží</t>
  </si>
  <si>
    <t>soubor</t>
  </si>
  <si>
    <t>1061803738</t>
  </si>
  <si>
    <t>34</t>
  </si>
  <si>
    <t>725122816</t>
  </si>
  <si>
    <t>Demontáž pisoárových stání s nádrží a čtyřmi záchodky</t>
  </si>
  <si>
    <t>-1417751111</t>
  </si>
  <si>
    <t>35</t>
  </si>
  <si>
    <t>725210821</t>
  </si>
  <si>
    <t>Demontáž umyvadel bez výtokových armatur</t>
  </si>
  <si>
    <t>-128087848</t>
  </si>
  <si>
    <t>36</t>
  </si>
  <si>
    <t>725310821</t>
  </si>
  <si>
    <t>Demontáž dřez jednoduchý na ocelové konzole bez výtokových armatur</t>
  </si>
  <si>
    <t>-1516695406</t>
  </si>
  <si>
    <t>37</t>
  </si>
  <si>
    <t>725330820</t>
  </si>
  <si>
    <t>Demontáž výlevka diturvitová</t>
  </si>
  <si>
    <t>723642676</t>
  </si>
  <si>
    <t>38</t>
  </si>
  <si>
    <t>725810811</t>
  </si>
  <si>
    <t>Demontáž ventilů výtokových nástěnných</t>
  </si>
  <si>
    <t>-749049820</t>
  </si>
  <si>
    <t>39</t>
  </si>
  <si>
    <t>725820803</t>
  </si>
  <si>
    <t>Demontáž baterie stojánkové do tří otvorů</t>
  </si>
  <si>
    <t>175548697</t>
  </si>
  <si>
    <t>40</t>
  </si>
  <si>
    <t>725860811</t>
  </si>
  <si>
    <t>Demontáž uzávěrů zápachu jednoduchých</t>
  </si>
  <si>
    <t>1092753604</t>
  </si>
  <si>
    <t>41</t>
  </si>
  <si>
    <t>998725202</t>
  </si>
  <si>
    <t>Přesun hmot procentní pro zařizovací předměty v objektech v přes 6 do 12 m</t>
  </si>
  <si>
    <t>270245914</t>
  </si>
  <si>
    <t>763</t>
  </si>
  <si>
    <t>Konstrukce suché výstavby</t>
  </si>
  <si>
    <t>42</t>
  </si>
  <si>
    <t>763135102</t>
  </si>
  <si>
    <t>Montáž SDK kazetového podhledu z kazet 600x600 mm na zavěšenou polozapuštěnou nosnou konstrukci (bez dodávky)</t>
  </si>
  <si>
    <t>-1033065697</t>
  </si>
  <si>
    <t>43</t>
  </si>
  <si>
    <t>763135102a</t>
  </si>
  <si>
    <t>Montáž SDK kazetového podhledu z kazet 600x600 mm na zavěšenou polozapuštěnou nosnou konstrukci</t>
  </si>
  <si>
    <t>-585700322</t>
  </si>
  <si>
    <t>19*1,5</t>
  </si>
  <si>
    <t>44</t>
  </si>
  <si>
    <t>59030575</t>
  </si>
  <si>
    <t>podhled kazetový děrovaný kruh 6,5mm, polozapuštěný rastr tl 10mm 600x600mm</t>
  </si>
  <si>
    <t>-1799436670</t>
  </si>
  <si>
    <t>28,5*1,05 "Přepočtené koeficientem množství</t>
  </si>
  <si>
    <t>45</t>
  </si>
  <si>
    <t>763135812</t>
  </si>
  <si>
    <t>Demontáž podhledu sádrokartonového kazetového na roštu polozapuštěném pro zpětné použití</t>
  </si>
  <si>
    <t>2127286811</t>
  </si>
  <si>
    <t>48,64+25,19</t>
  </si>
  <si>
    <t>46</t>
  </si>
  <si>
    <t>998763402</t>
  </si>
  <si>
    <t>Přesun hmot procentní pro sádrokartonové konstrukce v objektech v přes 6 do 12 m</t>
  </si>
  <si>
    <t>-58040639</t>
  </si>
  <si>
    <t>766</t>
  </si>
  <si>
    <t>Konstrukce truhlářské</t>
  </si>
  <si>
    <t>47</t>
  </si>
  <si>
    <t>7661000</t>
  </si>
  <si>
    <t>D+M Vnitřní dřevěné dveře 800/1970mm, vč. kování - T1</t>
  </si>
  <si>
    <t>381819489</t>
  </si>
  <si>
    <t>48</t>
  </si>
  <si>
    <t>7662000</t>
  </si>
  <si>
    <t>D+M Kabinka z laminované dřevotřísky tl. 10mm s dveřmi, kování (vel. 1500/1700mm) - T2</t>
  </si>
  <si>
    <t>kpl</t>
  </si>
  <si>
    <t>-95730063</t>
  </si>
  <si>
    <t>49</t>
  </si>
  <si>
    <t>998766202</t>
  </si>
  <si>
    <t>Přesun hmot procentní pro kce truhlářské v objektech v přes 6 do 12 m</t>
  </si>
  <si>
    <t>559508037</t>
  </si>
  <si>
    <t>767</t>
  </si>
  <si>
    <t>Konstrukce zámečnické</t>
  </si>
  <si>
    <t>50</t>
  </si>
  <si>
    <t>7671000</t>
  </si>
  <si>
    <t>D+M Ocelové zárubně 800/1970mm do zdiva tl. 100mm, vč. finální povrchové úpravy - Z1</t>
  </si>
  <si>
    <t>761268602</t>
  </si>
  <si>
    <t>51</t>
  </si>
  <si>
    <t>7672000</t>
  </si>
  <si>
    <t>D+M Madlo nástěnné krakorcové sklápěcí - Z2</t>
  </si>
  <si>
    <t>-2125941029</t>
  </si>
  <si>
    <t>52</t>
  </si>
  <si>
    <t>7672001</t>
  </si>
  <si>
    <t>D+M Madlo nástěnné svislé - Z3</t>
  </si>
  <si>
    <t>741145060</t>
  </si>
  <si>
    <t>53</t>
  </si>
  <si>
    <t>7672003</t>
  </si>
  <si>
    <t>D+M Madlo nástěnné vodorovné - Z4</t>
  </si>
  <si>
    <t>-1844199346</t>
  </si>
  <si>
    <t>54</t>
  </si>
  <si>
    <t>7672004</t>
  </si>
  <si>
    <t>D+M Madlo na dveře ZTP - Z5</t>
  </si>
  <si>
    <t>1801283265</t>
  </si>
  <si>
    <t>55</t>
  </si>
  <si>
    <t>7672006</t>
  </si>
  <si>
    <t>D+M Výklopné zrcadlo 400/600mm - Z6</t>
  </si>
  <si>
    <t>-795488406</t>
  </si>
  <si>
    <t>56</t>
  </si>
  <si>
    <t>998767202</t>
  </si>
  <si>
    <t>Přesun hmot procentní pro zámečnické konstrukce v objektech v přes 6 do 12 m</t>
  </si>
  <si>
    <t>-1915183569</t>
  </si>
  <si>
    <t>771</t>
  </si>
  <si>
    <t>Podlahy z dlaždic</t>
  </si>
  <si>
    <t>57</t>
  </si>
  <si>
    <t>771111011</t>
  </si>
  <si>
    <t>Vysátí podkladu před pokládkou dlažby</t>
  </si>
  <si>
    <t>885797357</t>
  </si>
  <si>
    <t>10*0,6</t>
  </si>
  <si>
    <t>58</t>
  </si>
  <si>
    <t>771121011</t>
  </si>
  <si>
    <t>Nátěr penetrační na podlahu</t>
  </si>
  <si>
    <t>942547982</t>
  </si>
  <si>
    <t>59</t>
  </si>
  <si>
    <t>771151011</t>
  </si>
  <si>
    <t>Samonivelační stěrka podlah pevnosti 20 MPa tl 3 mm</t>
  </si>
  <si>
    <t>-315427293</t>
  </si>
  <si>
    <t>60</t>
  </si>
  <si>
    <t>771573913</t>
  </si>
  <si>
    <t>Výměna dlaždice keramické lepené velikosti přes 9 do 12 ks/m2</t>
  </si>
  <si>
    <t>-1021896716</t>
  </si>
  <si>
    <t>10/(0,3*0,3)</t>
  </si>
  <si>
    <t>50/(0,3*0,3)</t>
  </si>
  <si>
    <t>61</t>
  </si>
  <si>
    <t>59761135</t>
  </si>
  <si>
    <t>dlažba keramická slinutá nemrazuvzdorná do interiéru povrch hladký/matný tl do 10mm přes 9 do 12ks/m2</t>
  </si>
  <si>
    <t>-1308610881</t>
  </si>
  <si>
    <t>56*1,2</t>
  </si>
  <si>
    <t>62</t>
  </si>
  <si>
    <t>771574906</t>
  </si>
  <si>
    <t>Oprava spárování podlah z dlaždic keramických přes 9 do 15 ks/m2</t>
  </si>
  <si>
    <t>-1503367164</t>
  </si>
  <si>
    <t>63</t>
  </si>
  <si>
    <t>771577911</t>
  </si>
  <si>
    <t>Příplatek k opravě spárování podlah z dlaždic keramických za plochu do 5 m2</t>
  </si>
  <si>
    <t>-1593475109</t>
  </si>
  <si>
    <t>64</t>
  </si>
  <si>
    <t>998771202</t>
  </si>
  <si>
    <t>Přesun hmot procentní pro podlahy z dlaždic v objektech v přes 6 do 12 m</t>
  </si>
  <si>
    <t>809964526</t>
  </si>
  <si>
    <t>776</t>
  </si>
  <si>
    <t>Podlahy povlakové</t>
  </si>
  <si>
    <t>65</t>
  </si>
  <si>
    <t>776201912</t>
  </si>
  <si>
    <t>Oprava podlah výměnou podlahového povlaku pl přes 0,50 do 1 m2</t>
  </si>
  <si>
    <t>678201280</t>
  </si>
  <si>
    <t>29</t>
  </si>
  <si>
    <t>(50+10)*0,6*1,5</t>
  </si>
  <si>
    <t>66</t>
  </si>
  <si>
    <t>28412285</t>
  </si>
  <si>
    <t>krytina podlahová PVC heterogenní tl 2mm</t>
  </si>
  <si>
    <t>1918848639</t>
  </si>
  <si>
    <t>83*1,3 "Přepočtené koeficientem množství</t>
  </si>
  <si>
    <t>67</t>
  </si>
  <si>
    <t>776411111</t>
  </si>
  <si>
    <t>Montáž obvodových soklíků výšky do 80 mm</t>
  </si>
  <si>
    <t>m</t>
  </si>
  <si>
    <t>1929853856</t>
  </si>
  <si>
    <t>68</t>
  </si>
  <si>
    <t>28411007</t>
  </si>
  <si>
    <t>lišta soklová PVC 15x50mm</t>
  </si>
  <si>
    <t>-496863570</t>
  </si>
  <si>
    <t>29*1,02 "Přepočtené koeficientem množství</t>
  </si>
  <si>
    <t>69</t>
  </si>
  <si>
    <t>998776202</t>
  </si>
  <si>
    <t>Přesun hmot procentní pro podlahy povlakové v objektech v přes 6 do 12 m</t>
  </si>
  <si>
    <t>-919879680</t>
  </si>
  <si>
    <t>781</t>
  </si>
  <si>
    <t>Dokončovací práce - obklady</t>
  </si>
  <si>
    <t>70</t>
  </si>
  <si>
    <t>781111011</t>
  </si>
  <si>
    <t>Ometení (oprášení) stěny při přípravě podkladu</t>
  </si>
  <si>
    <t>1705716054</t>
  </si>
  <si>
    <t>71</t>
  </si>
  <si>
    <t>781121011</t>
  </si>
  <si>
    <t>Nátěr penetrační na stěnu</t>
  </si>
  <si>
    <t>973521359</t>
  </si>
  <si>
    <t>(1,95+1,7+0,9*3)*1,5</t>
  </si>
  <si>
    <t>(3+0,9*3)*2*2</t>
  </si>
  <si>
    <t>72</t>
  </si>
  <si>
    <t>781151031</t>
  </si>
  <si>
    <t>Celoplošné vyrovnání podkladu stěrkou tl 3 mm</t>
  </si>
  <si>
    <t>420392478</t>
  </si>
  <si>
    <t>73</t>
  </si>
  <si>
    <t>781474113</t>
  </si>
  <si>
    <t>Montáž obkladů vnitřních keramických hladkých přes 12 do 19 ks/m2 lepených flexibilním lepidlem</t>
  </si>
  <si>
    <t>1647884563</t>
  </si>
  <si>
    <t>74</t>
  </si>
  <si>
    <t>59761071</t>
  </si>
  <si>
    <t>obklad keramický hladký přes 12 do 19ks/m2</t>
  </si>
  <si>
    <t>-341787137</t>
  </si>
  <si>
    <t>139,425*1,1 "Přepočtené koeficientem množství</t>
  </si>
  <si>
    <t>75</t>
  </si>
  <si>
    <t>998781202</t>
  </si>
  <si>
    <t>Přesun hmot procentní pro obklady keramické v objektech v přes 6 do 12 m</t>
  </si>
  <si>
    <t>-910273546</t>
  </si>
  <si>
    <t>784</t>
  </si>
  <si>
    <t>Dokončovací práce - malby a tapety</t>
  </si>
  <si>
    <t>76</t>
  </si>
  <si>
    <t>784111001</t>
  </si>
  <si>
    <t>Oprášení (ometení ) podkladu v místnostech v do 3,80 m</t>
  </si>
  <si>
    <t>-1384550827</t>
  </si>
  <si>
    <t>77</t>
  </si>
  <si>
    <t>784111011</t>
  </si>
  <si>
    <t>Obroušení podkladu omítnutého v místnostech v do 3,80 m</t>
  </si>
  <si>
    <t>-773569416</t>
  </si>
  <si>
    <t>78</t>
  </si>
  <si>
    <t>784121001</t>
  </si>
  <si>
    <t>Oškrabání malby v místnostech v do 3,80 m</t>
  </si>
  <si>
    <t>609400878</t>
  </si>
  <si>
    <t>79</t>
  </si>
  <si>
    <t>784181101</t>
  </si>
  <si>
    <t>Základní akrylátová jednonásobná bezbarvá penetrace podkladu v místnostech v do 3,80 m</t>
  </si>
  <si>
    <t>-1182828474</t>
  </si>
  <si>
    <t>80</t>
  </si>
  <si>
    <t>784221101</t>
  </si>
  <si>
    <t>Dvojnásobné bílé malby ze směsí za sucha dobře otěruvzdorných v místnostech do 3,80 m</t>
  </si>
  <si>
    <t>420869523</t>
  </si>
  <si>
    <t>Práce a dodávky M</t>
  </si>
  <si>
    <t>21-m</t>
  </si>
  <si>
    <t>Elektromontáže</t>
  </si>
  <si>
    <t>81</t>
  </si>
  <si>
    <t>211000</t>
  </si>
  <si>
    <t>Elektroinstalace - viz samostatný rozpočet</t>
  </si>
  <si>
    <t>-1791452937</t>
  </si>
  <si>
    <t>VRN</t>
  </si>
  <si>
    <t>Vedlejší rozpočtové náklady</t>
  </si>
  <si>
    <t>VRN3</t>
  </si>
  <si>
    <t>Zařízení staveniště</t>
  </si>
  <si>
    <t>82</t>
  </si>
  <si>
    <t>030001000</t>
  </si>
  <si>
    <t>1024</t>
  </si>
  <si>
    <t>-806911264</t>
  </si>
  <si>
    <t>VRN4</t>
  </si>
  <si>
    <t>Inženýrská činnost</t>
  </si>
  <si>
    <t>83</t>
  </si>
  <si>
    <t>040001000</t>
  </si>
  <si>
    <t>-50268075</t>
  </si>
  <si>
    <t>VRN7</t>
  </si>
  <si>
    <t>Provozní vlivy</t>
  </si>
  <si>
    <t>84</t>
  </si>
  <si>
    <t>070001000</t>
  </si>
  <si>
    <t>819375266</t>
  </si>
  <si>
    <t>VRN9</t>
  </si>
  <si>
    <t>Ostatní náklady</t>
  </si>
  <si>
    <t>85</t>
  </si>
  <si>
    <t>090001000</t>
  </si>
  <si>
    <t>Dokumentace skutečného provedení - Stavební část, ZTI, elektro</t>
  </si>
  <si>
    <t>1963718834</t>
  </si>
  <si>
    <t>86</t>
  </si>
  <si>
    <t>099999</t>
  </si>
  <si>
    <t>Stavebně technický průzkum v rozsahu del PD</t>
  </si>
  <si>
    <t>292882713</t>
  </si>
  <si>
    <t>230112/2 - Oprava rozvodů vody, kanalizace - ST1B</t>
  </si>
  <si>
    <t>Soupis:</t>
  </si>
  <si>
    <t>STB1 - Zdravotechnické instalace pavilon ST1B</t>
  </si>
  <si>
    <t>OSTRAVA</t>
  </si>
  <si>
    <t xml:space="preserve">Lenka Jerakasová </t>
  </si>
  <si>
    <t>Lenka Jerakasová</t>
  </si>
  <si>
    <t xml:space="preserve">    1 - Zemní práce</t>
  </si>
  <si>
    <t xml:space="preserve">    4 - Vodorovné konstrukce</t>
  </si>
  <si>
    <t xml:space="preserve">    713 - Izolace tepelné</t>
  </si>
  <si>
    <t xml:space="preserve">    721 - Zdravotechnika - vnitřní kanalizace</t>
  </si>
  <si>
    <t xml:space="preserve">    726 - Zdravotechnika - předstěnové instalace</t>
  </si>
  <si>
    <t xml:space="preserve">    727 - Zdravotechnika - požární ochrana</t>
  </si>
  <si>
    <t>HZS - Hodinové zúčtovací sazby</t>
  </si>
  <si>
    <t>Zemní práce</t>
  </si>
  <si>
    <t>139711111</t>
  </si>
  <si>
    <t>Vykopávka v uzavřených prostorech ručně v hornině třídy těžitelnosti I skupiny 1 až 3</t>
  </si>
  <si>
    <t>-492317284</t>
  </si>
  <si>
    <t>(14+26+35)*0,6*0,65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</si>
  <si>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</si>
  <si>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</si>
  <si>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-493324503</t>
  </si>
  <si>
    <t>29,25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</si>
  <si>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</si>
  <si>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</si>
  <si>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1897108847</t>
  </si>
  <si>
    <t>29,25*9 "Přepočtené koeficientem množství</t>
  </si>
  <si>
    <t>167151101</t>
  </si>
  <si>
    <t>Nakládání, skládání a překládání neulehlého výkopku nebo sypaniny strojně nakládání, množství do 100 m3, z horniny třídy těžitelnosti I, skupiny 1 až 3</t>
  </si>
  <si>
    <t>884202878</t>
  </si>
  <si>
    <t>171151103</t>
  </si>
  <si>
    <t>Uložení sypanin do násypů strojně s rozprostřením sypaniny ve vrstvách a s hrubým urovnáním zhutněných z hornin soudržných jakékoliv třídy těžitelnosti</t>
  </si>
  <si>
    <t>-901926272</t>
  </si>
  <si>
    <t>174111102</t>
  </si>
  <si>
    <t>Zásyp sypaninou z jakékoliv horniny ručně s uložením výkopku ve vrstvách se zhutněním v uzavřených prostorách s urovnáním povrchu zásypu</t>
  </si>
  <si>
    <t>848702707</t>
  </si>
  <si>
    <t>29,25-24,75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</si>
  <si>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</si>
  <si>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</si>
  <si>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-389435209</t>
  </si>
  <si>
    <t>75*0,6*0,45</t>
  </si>
  <si>
    <t>58337308</t>
  </si>
  <si>
    <t>štěrkopísek frakce 0/2</t>
  </si>
  <si>
    <t>1476598596</t>
  </si>
  <si>
    <t>20,25*2 "Přepočtené koeficientem množství</t>
  </si>
  <si>
    <t>Vodorovné konstrukce</t>
  </si>
  <si>
    <t>451573111</t>
  </si>
  <si>
    <t>Lože pod potrubí, stoky a drobné objekty v otevřeném výkopu z písku a štěrkopísku do 63 mm</t>
  </si>
  <si>
    <t>-1486404722</t>
  </si>
  <si>
    <t>75*0,6*0,1</t>
  </si>
  <si>
    <t>612135101</t>
  </si>
  <si>
    <t>Hrubá výplň rýh maltou jakékoli šířky rýhy ve stěnách</t>
  </si>
  <si>
    <t>1150387539</t>
  </si>
  <si>
    <t>965042141</t>
  </si>
  <si>
    <t>Bourání mazanin betonových nebo z litého asfaltu tl. do 100 mm, plochy přes 4 m2</t>
  </si>
  <si>
    <t>-1416015297</t>
  </si>
  <si>
    <t>75*0,7*0,15*2</t>
  </si>
  <si>
    <t>965049111</t>
  </si>
  <si>
    <t>Bourání mazanin Příplatek k cenám za bourání mazanin betonových se svařovanou sítí, tl. do 100 mm</t>
  </si>
  <si>
    <t>-319277797</t>
  </si>
  <si>
    <t>974031143</t>
  </si>
  <si>
    <t>Vysekání rýh ve zdivu cihelném na maltu vápennou nebo vápenocementovou do hl. 70 mm a šířky do 100 mm</t>
  </si>
  <si>
    <t>147552874</t>
  </si>
  <si>
    <t>974031155</t>
  </si>
  <si>
    <t>Vysekání rýh ve zdivu cihelném na maltu vápennou nebo vápenocementovou do hl. 100 mm a šířky do 200 mm</t>
  </si>
  <si>
    <t>-707652399</t>
  </si>
  <si>
    <t>974042554</t>
  </si>
  <si>
    <t>Vysekání rýh v betonové nebo jiné monolitické dlažbě s betonovým podkladem do hl. 100 mm a šířky do 150 mm</t>
  </si>
  <si>
    <t>1898860311</t>
  </si>
  <si>
    <t>997013153</t>
  </si>
  <si>
    <t>Vnitrostaveništní doprava suti a vybouraných hmot vodorovně do 50 m svisle s omezením mechanizace pro budovy a haly výšky přes 9 do 12 m</t>
  </si>
  <si>
    <t>-992291902</t>
  </si>
  <si>
    <t>-1070841695</t>
  </si>
  <si>
    <t>-226621982</t>
  </si>
  <si>
    <t>Odvoz suti a vybouraných hmot na skládku nebo meziskládku se složením, na vzdálenost do 1 km</t>
  </si>
  <si>
    <t>-1574427782</t>
  </si>
  <si>
    <t>-200809444</t>
  </si>
  <si>
    <t>214184962</t>
  </si>
  <si>
    <t>Odvoz suti a vybouraných hmot na skládku nebo meziskládku se složením, na vzdálenost Příplatek k ceně za každý další i započatý 1 km přes 1 km</t>
  </si>
  <si>
    <t>-1597881024</t>
  </si>
  <si>
    <t>48,097</t>
  </si>
  <si>
    <t>48,097*19 "Přepočtené koeficientem množství</t>
  </si>
  <si>
    <t>Poplatek za uložení stavebního odpadu na skládce (skládkovné) z prostého betonu zatříděného do Katalogu odpadů pod kódem 17 01 01</t>
  </si>
  <si>
    <t>1250528111</t>
  </si>
  <si>
    <t>997013631</t>
  </si>
  <si>
    <t>Poplatek za uložení stavebního odpadu na skládce (skládkovné) směsného stavebního a demoličního zatříděného do Katalogu odpadů pod kódem 17 09 04</t>
  </si>
  <si>
    <t>-1479736778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</si>
  <si>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</si>
  <si>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</si>
  <si>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-2064659914</t>
  </si>
  <si>
    <t>713</t>
  </si>
  <si>
    <t>Izolace tepelné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</si>
  <si>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</si>
  <si>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</si>
  <si>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223420939</t>
  </si>
  <si>
    <t>63154570</t>
  </si>
  <si>
    <t>pouzdro izolační potrubní z minerální vlny s Al fólií max. 250/100°C 22/40mm</t>
  </si>
  <si>
    <t>-1176212171</t>
  </si>
  <si>
    <t>63154571</t>
  </si>
  <si>
    <t>pouzdro izolační potrubní z minerální vlny s Al fólií max. 250/100°C 28/40mm</t>
  </si>
  <si>
    <t>-308280080</t>
  </si>
  <si>
    <t>998713102</t>
  </si>
  <si>
    <t>Přesun hmot pro izolace tepelné stanovený z hmotnosti přesunovaného materiálu vodorovná dopravní vzdálenost do 50 m v objektech výšky přes 6 m do 12 m</t>
  </si>
  <si>
    <t>1293479122</t>
  </si>
  <si>
    <t>721</t>
  </si>
  <si>
    <t>Zdravotechnika - vnitřní kanalizace</t>
  </si>
  <si>
    <t>721110802</t>
  </si>
  <si>
    <t>Demontáž potrubí z kameninových trub normálních nebo kyselinovzdorných do DN 100</t>
  </si>
  <si>
    <t>819958506</t>
  </si>
  <si>
    <t>721110806</t>
  </si>
  <si>
    <t>Demontáž potrubí z kameninových trub normálních nebo kyselinovzdorných přes 100 do DN 200</t>
  </si>
  <si>
    <t>-1560819534</t>
  </si>
  <si>
    <t>721110963</t>
  </si>
  <si>
    <t>Opravy odpadního potrubí kameninového propojení dosavadního potrubí DN 150</t>
  </si>
  <si>
    <t>704592896</t>
  </si>
  <si>
    <t>721140802</t>
  </si>
  <si>
    <t>Demontáž potrubí z litinových trub odpadních nebo dešťových do DN 100</t>
  </si>
  <si>
    <t>-1628713772</t>
  </si>
  <si>
    <t>721140915</t>
  </si>
  <si>
    <t>Opravy odpadního potrubí litinového propojení dosavadního potrubí DN 100</t>
  </si>
  <si>
    <t>-781146826</t>
  </si>
  <si>
    <t>721171803</t>
  </si>
  <si>
    <t>Demontáž potrubí z novodurových trub odpadních nebo připojovacích do D 75</t>
  </si>
  <si>
    <t>1965272350</t>
  </si>
  <si>
    <t>721171808</t>
  </si>
  <si>
    <t>Demontáž potrubí z novodurových trub odpadních nebo připojovacích přes 75 do D 114</t>
  </si>
  <si>
    <t>585270175</t>
  </si>
  <si>
    <t>721171915</t>
  </si>
  <si>
    <t>Opravy odpadního potrubí plastového propojení dosavadního potrubí DN 110</t>
  </si>
  <si>
    <t>429405820</t>
  </si>
  <si>
    <t>721173401</t>
  </si>
  <si>
    <t>Potrubí z trub PVC SN4 svodné (ležaté) DN 110</t>
  </si>
  <si>
    <t>-1704485127</t>
  </si>
  <si>
    <t>721173402</t>
  </si>
  <si>
    <t>Potrubí z trub PVC SN4 svodné (ležaté) DN 125</t>
  </si>
  <si>
    <t>1175300042</t>
  </si>
  <si>
    <t>721173403</t>
  </si>
  <si>
    <t>Potrubí z trub PVC SN4 svodné (ležaté) DN 160</t>
  </si>
  <si>
    <t>-254135060</t>
  </si>
  <si>
    <t>721174024</t>
  </si>
  <si>
    <t>Potrubí z trub polypropylenových odpadní (svislé) DN 75</t>
  </si>
  <si>
    <t>466569167</t>
  </si>
  <si>
    <t>721174025</t>
  </si>
  <si>
    <t>Potrubí z trub polypropylenových odpadní (svislé) DN 110</t>
  </si>
  <si>
    <t>-1362310871</t>
  </si>
  <si>
    <t>721174042</t>
  </si>
  <si>
    <t>Potrubí z trub polypropylenových připojovací DN 40</t>
  </si>
  <si>
    <t>146708462</t>
  </si>
  <si>
    <t>721174043</t>
  </si>
  <si>
    <t>Potrubí z trub polypropylenových připojovací DN 50</t>
  </si>
  <si>
    <t>-686299019</t>
  </si>
  <si>
    <t>721174045</t>
  </si>
  <si>
    <t>Potrubí z trub polypropylenových připojovací DN 110</t>
  </si>
  <si>
    <t>-1823449204</t>
  </si>
  <si>
    <t>721194104</t>
  </si>
  <si>
    <t>Vyměření přípojek na potrubí vyvedení a upevnění odpadních výpustek DN 40</t>
  </si>
  <si>
    <t>1770534018</t>
  </si>
  <si>
    <t>721194105</t>
  </si>
  <si>
    <t>Vyměření přípojek na potrubí vyvedení a upevnění odpadních výpustek DN 50</t>
  </si>
  <si>
    <t>1992360201</t>
  </si>
  <si>
    <t>721194109</t>
  </si>
  <si>
    <t>Vyměření přípojek na potrubí vyvedení a upevnění odpadních výpustek DN 110</t>
  </si>
  <si>
    <t>-449249771</t>
  </si>
  <si>
    <t>721211402</t>
  </si>
  <si>
    <t>Podlahové vpusti s vodorovným odtokem DN 40/50 s automatickým vztlakovým uzávěrem, mřížka nerez 115x115</t>
  </si>
  <si>
    <t>182719143</t>
  </si>
  <si>
    <t>721220801</t>
  </si>
  <si>
    <t>Demontáž zápachových uzávěrek do DN 70</t>
  </si>
  <si>
    <t>536038324</t>
  </si>
  <si>
    <t>721290111</t>
  </si>
  <si>
    <t>Zkouška těsnosti kanalizace v objektech vodou do DN 125</t>
  </si>
  <si>
    <t>565775230</t>
  </si>
  <si>
    <t>1168080974</t>
  </si>
  <si>
    <t>721290112</t>
  </si>
  <si>
    <t>Zkouška těsnosti kanalizace v objektech vodou DN 150 nebo DN 200</t>
  </si>
  <si>
    <t>1594419710</t>
  </si>
  <si>
    <t>998721102</t>
  </si>
  <si>
    <t>Přesun hmot pro vnitřní kanalizace stanovený z hmotnosti přesunovaného materiálu vodorovná dopravní vzdálenost do 50 m v objektech výšky přes 6 do 12 m</t>
  </si>
  <si>
    <t>354801699</t>
  </si>
  <si>
    <t>722130801</t>
  </si>
  <si>
    <t>Demontáž potrubí z ocelových trubek pozinkovaných závitových do DN 25</t>
  </si>
  <si>
    <t>-1316491561</t>
  </si>
  <si>
    <t>722130802</t>
  </si>
  <si>
    <t>Demontáž potrubí z ocelových trubek pozinkovaných závitových přes 25 do DN 40</t>
  </si>
  <si>
    <t>-1583974558</t>
  </si>
  <si>
    <t>722130805</t>
  </si>
  <si>
    <t>Demontáž potrubí z ocelových trubek pozinkovaných závitových DN 80</t>
  </si>
  <si>
    <t>583625691</t>
  </si>
  <si>
    <t>722131931</t>
  </si>
  <si>
    <t>Opravy vodovodního potrubí z ocelových trubek pozinkovaných závitových propojení dosavadního potrubí DN 15</t>
  </si>
  <si>
    <t>421929359</t>
  </si>
  <si>
    <t>287915329</t>
  </si>
  <si>
    <t>722131933</t>
  </si>
  <si>
    <t>Opravy vodovodního potrubí z ocelových trubek pozinkovaných závitových propojení dosavadního potrubí DN 25</t>
  </si>
  <si>
    <t>2025203063</t>
  </si>
  <si>
    <t>1791667345</t>
  </si>
  <si>
    <t>722131938</t>
  </si>
  <si>
    <t>Opravy vodovodního potrubí z ocelových trubek pozinkovaných závitových propojení dosavadního potrubí DN 80</t>
  </si>
  <si>
    <t>-1059666629</t>
  </si>
  <si>
    <t>151998598</t>
  </si>
  <si>
    <t>722175002</t>
  </si>
  <si>
    <t>Potrubí z plastových trubek z polypropylenu PP-RCT svařovaných polyfúzně D 20 x 2,8</t>
  </si>
  <si>
    <t>855967101</t>
  </si>
  <si>
    <t>722175003</t>
  </si>
  <si>
    <t>Potrubí z plastových trubek z polypropylenu PP-RCT svařovaných polyfúzně D 25 x 3,5</t>
  </si>
  <si>
    <t>-1637286673</t>
  </si>
  <si>
    <t>722175004</t>
  </si>
  <si>
    <t>Potrubí z plastových trubek z polypropylenu PP-RCT svařovaných polyfúzně D 32 x 4,4</t>
  </si>
  <si>
    <t>-1518662682</t>
  </si>
  <si>
    <t>722175009</t>
  </si>
  <si>
    <t>Potrubí z plastových trubek z polypropylenu PP-RCT svařovaných polyfúzně D 90 x 10,1</t>
  </si>
  <si>
    <t>-415005044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</si>
  <si>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</si>
  <si>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</si>
  <si>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1980549421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</si>
  <si>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</si>
  <si>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</si>
  <si>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64100548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</si>
  <si>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</si>
  <si>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</si>
  <si>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779182572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</si>
  <si>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</si>
  <si>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</si>
  <si>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594825455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</si>
  <si>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</si>
  <si>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</si>
  <si>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-804616865</t>
  </si>
  <si>
    <t>722181254</t>
  </si>
  <si>
    <t>Ochrana potrubí termoizolačními trubicemi z pěnového polyetylenu PE přilepenými v příčných a podélných spojích, tloušťky izolace přes 20 do 25 mm, vnitřního průměru izolace DN přes 63 do 89 mm</t>
  </si>
  <si>
    <t>-1643649774</t>
  </si>
  <si>
    <t>722182011</t>
  </si>
  <si>
    <t>Podpůrný žlab pro potrubí průměru D 20</t>
  </si>
  <si>
    <t>-1992348694</t>
  </si>
  <si>
    <t>722182012</t>
  </si>
  <si>
    <t>Podpůrný žlab pro potrubí průměru D 25</t>
  </si>
  <si>
    <t>1711624536</t>
  </si>
  <si>
    <t>722182013</t>
  </si>
  <si>
    <t>Podpůrný žlab pro potrubí průměru D 32</t>
  </si>
  <si>
    <t>-288742897</t>
  </si>
  <si>
    <t>722182017</t>
  </si>
  <si>
    <t>Podpůrný žlab pro potrubí průměru D 90</t>
  </si>
  <si>
    <t>-224247837</t>
  </si>
  <si>
    <t>722190401</t>
  </si>
  <si>
    <t>Zřízení přípojek na potrubí vyvedení a upevnění výpustek do DN 25</t>
  </si>
  <si>
    <t>1969427892</t>
  </si>
  <si>
    <t>722220111</t>
  </si>
  <si>
    <t>Armatury s jedním závitem nástěnky pro výtokový ventil G 1/2"</t>
  </si>
  <si>
    <t>1932052155</t>
  </si>
  <si>
    <t>722220121</t>
  </si>
  <si>
    <t>Armatury s jedním závitem nástěnky pro baterii G 1/2"</t>
  </si>
  <si>
    <t>pár</t>
  </si>
  <si>
    <t>1936043843</t>
  </si>
  <si>
    <t>722220861</t>
  </si>
  <si>
    <t>Demontáž armatur závitových se dvěma závity do G 3/4</t>
  </si>
  <si>
    <t>-1883163932</t>
  </si>
  <si>
    <t>722220862</t>
  </si>
  <si>
    <t>Demontáž armatur závitových se dvěma závity přes 3/4 do G 5/4</t>
  </si>
  <si>
    <t>-421470706</t>
  </si>
  <si>
    <t>722220866</t>
  </si>
  <si>
    <t>Demontáž armatur závitových se dvěma závity G 3</t>
  </si>
  <si>
    <t>1429320405</t>
  </si>
  <si>
    <t>722224116</t>
  </si>
  <si>
    <t>Armatury s jedním závitem kohouty plnicí a vypouštěcí PN 10 G 3/4"</t>
  </si>
  <si>
    <t>-442914260</t>
  </si>
  <si>
    <t>722231075</t>
  </si>
  <si>
    <t>Armatury se dvěma závity klapky zpětné mosazné PN 10 do 110°C G 5/4"</t>
  </si>
  <si>
    <t>-1933299210</t>
  </si>
  <si>
    <t>722231079</t>
  </si>
  <si>
    <t>Armatury se dvěma závity klapky zpětné mosazné PN 10 do 110°C G 3"</t>
  </si>
  <si>
    <t>-181668356</t>
  </si>
  <si>
    <t>87</t>
  </si>
  <si>
    <t>722232050</t>
  </si>
  <si>
    <t>Armatury se dvěma závity kulové kohouty PN 42 do 185 °C přímé vnitřní závit G 3"</t>
  </si>
  <si>
    <t>-1898608368</t>
  </si>
  <si>
    <t>88</t>
  </si>
  <si>
    <t>722232061</t>
  </si>
  <si>
    <t>Armatury se dvěma závity kulové kohouty PN 42 do 185 °C přímé vnitřní závit s vypouštěním G 1/2"</t>
  </si>
  <si>
    <t>2066099154</t>
  </si>
  <si>
    <t>89</t>
  </si>
  <si>
    <t>722232062</t>
  </si>
  <si>
    <t>Armatury se dvěma závity kulové kohouty PN 42 do 185 °C přímé vnitřní závit s vypouštěním G 3/4"</t>
  </si>
  <si>
    <t>1663710909</t>
  </si>
  <si>
    <t>90</t>
  </si>
  <si>
    <t>722232063</t>
  </si>
  <si>
    <t>Armatury se dvěma závity kulové kohouty PN 42 do 185 °C přímé vnitřní závit s vypouštěním G 1"</t>
  </si>
  <si>
    <t>-464663651</t>
  </si>
  <si>
    <t>91</t>
  </si>
  <si>
    <t>722232064</t>
  </si>
  <si>
    <t>Armatury se dvěma závity kulové kohouty PN 42 do 185 °C přímé vnitřní závit s vypouštěním G 5/4"</t>
  </si>
  <si>
    <t>464135518</t>
  </si>
  <si>
    <t>92</t>
  </si>
  <si>
    <t>722250133</t>
  </si>
  <si>
    <t>Požární příslušenství a armatury hydrantový systém s tvarově stálou hadicí celoplechový D 25 x 30 m</t>
  </si>
  <si>
    <t>627817039</t>
  </si>
  <si>
    <t>93</t>
  </si>
  <si>
    <t>722260801</t>
  </si>
  <si>
    <t>Demontáž vodoměrů přírubových do DN 50</t>
  </si>
  <si>
    <t>1160714775</t>
  </si>
  <si>
    <t>94</t>
  </si>
  <si>
    <t>722290226</t>
  </si>
  <si>
    <t>Zkoušky, proplach a desinfekce vodovodního potrubí zkoušky těsnosti vodovodního potrubí závitového do DN 50</t>
  </si>
  <si>
    <t>1568287440</t>
  </si>
  <si>
    <t>95</t>
  </si>
  <si>
    <t>722290229</t>
  </si>
  <si>
    <t>Zkoušky, proplach a desinfekce vodovodního potrubí zkoušky těsnosti vodovodního potrubí závitového přes DN 50 do DN 100</t>
  </si>
  <si>
    <t>-866421649</t>
  </si>
  <si>
    <t>96</t>
  </si>
  <si>
    <t>722290234</t>
  </si>
  <si>
    <t>Zkoušky, proplach a desinfekce vodovodního potrubí proplach a desinfekce vodovodního potrubí do DN 80</t>
  </si>
  <si>
    <t>1212889891</t>
  </si>
  <si>
    <t>97</t>
  </si>
  <si>
    <t>998722102</t>
  </si>
  <si>
    <t>Přesun hmot pro vnitřní vodovod stanovený z hmotnosti přesunovaného materiálu vodorovná dopravní vzdálenost do 50 m v objektech výšky přes 6 do 12 m</t>
  </si>
  <si>
    <t>-133514106</t>
  </si>
  <si>
    <t>98</t>
  </si>
  <si>
    <t>725110814</t>
  </si>
  <si>
    <t>Demontáž klozetů závěsných</t>
  </si>
  <si>
    <t>-358034600</t>
  </si>
  <si>
    <t>99</t>
  </si>
  <si>
    <t>725111132</t>
  </si>
  <si>
    <t>Zařízení záchodů splachovače nádržkové plastové nízkopoložené nebo vysokopoložené</t>
  </si>
  <si>
    <t>-105260914</t>
  </si>
  <si>
    <t>100</t>
  </si>
  <si>
    <t>725111910</t>
  </si>
  <si>
    <t>Opravy zařízení záchodů nádrží odmontování splachovací trubky</t>
  </si>
  <si>
    <t>1385138145</t>
  </si>
  <si>
    <t>101</t>
  </si>
  <si>
    <t>725111911</t>
  </si>
  <si>
    <t>Opravy zařízení záchodů nádrží odmontování nádrže</t>
  </si>
  <si>
    <t>-541551523</t>
  </si>
  <si>
    <t>102</t>
  </si>
  <si>
    <t>725114912</t>
  </si>
  <si>
    <t xml:space="preserve">Opravy zařízení záchodů výměna ostatní práce zpětná montáž klozetové mísy s montáží sedátka </t>
  </si>
  <si>
    <t>2039876971</t>
  </si>
  <si>
    <t>103</t>
  </si>
  <si>
    <t>55167399</t>
  </si>
  <si>
    <t>sedátko klozetové duroplastové bílé</t>
  </si>
  <si>
    <t>-609180055</t>
  </si>
  <si>
    <t>104</t>
  </si>
  <si>
    <t>725114912.1</t>
  </si>
  <si>
    <t>-873034044</t>
  </si>
  <si>
    <t>105</t>
  </si>
  <si>
    <t>55167399.1</t>
  </si>
  <si>
    <t>1388525013</t>
  </si>
  <si>
    <t>106</t>
  </si>
  <si>
    <t>642360911</t>
  </si>
  <si>
    <t xml:space="preserve">mísa keramická klozetová závěsná bílá s hlubokým splachováním odpad vodorovný - Pouze náhrada poškozených kusů </t>
  </si>
  <si>
    <t>-831044478</t>
  </si>
  <si>
    <t>107</t>
  </si>
  <si>
    <t>725119125</t>
  </si>
  <si>
    <t>Zařízení záchodů montáž klozetových mís závěsných na nosné stěny</t>
  </si>
  <si>
    <t>1009057871</t>
  </si>
  <si>
    <t>108</t>
  </si>
  <si>
    <t>64236051</t>
  </si>
  <si>
    <t>klozet keramický bílý závěsný hluboké splachování pro handicapované</t>
  </si>
  <si>
    <t>1730771099</t>
  </si>
  <si>
    <t>109</t>
  </si>
  <si>
    <t>725121523</t>
  </si>
  <si>
    <t>Pisoárové záchodky keramické automatické pro bateriové napájení</t>
  </si>
  <si>
    <t>604048300</t>
  </si>
  <si>
    <t>110</t>
  </si>
  <si>
    <t>725122817</t>
  </si>
  <si>
    <t>Demontáž pisoárů bez nádrže s rohovým ventilem s 1 záchodkem</t>
  </si>
  <si>
    <t>1649157688</t>
  </si>
  <si>
    <t>111</t>
  </si>
  <si>
    <t>Demontáž umyvadel bez výtokových armatur umyvadel</t>
  </si>
  <si>
    <t>2005072942</t>
  </si>
  <si>
    <t>112</t>
  </si>
  <si>
    <t>725210914</t>
  </si>
  <si>
    <t>Opravy umyvadel odmontování umyvadla bez konzol a jeho zpětná montáž umyvadla bez zpětné montáže konzol bez výtokových armatur</t>
  </si>
  <si>
    <t>-432979200</t>
  </si>
  <si>
    <t>113</t>
  </si>
  <si>
    <t>64211034</t>
  </si>
  <si>
    <t>kryt sifonu (polosloup) umyvadla keramický bílý</t>
  </si>
  <si>
    <t>-1681717621</t>
  </si>
  <si>
    <t>114</t>
  </si>
  <si>
    <t>725210923</t>
  </si>
  <si>
    <t>Opravy umyvadel výměna konzoly</t>
  </si>
  <si>
    <t>1510936143</t>
  </si>
  <si>
    <t>115</t>
  </si>
  <si>
    <t>642110451</t>
  </si>
  <si>
    <t xml:space="preserve">umyvadlo keramické závěsné bílé š 550mm - Pouze náhrada pošozených kusů </t>
  </si>
  <si>
    <t>1691447</t>
  </si>
  <si>
    <t>116</t>
  </si>
  <si>
    <t>725211703</t>
  </si>
  <si>
    <t>Umyvadla keramická bílá bez výtokových armatur připevněná na stěnu šrouby malá (umývátka) stěnová 450 mm</t>
  </si>
  <si>
    <t>565617439</t>
  </si>
  <si>
    <t>117</t>
  </si>
  <si>
    <t>Demontáž dřezů jednodílných bez výtokových armatur na konzolách</t>
  </si>
  <si>
    <t>-818334108</t>
  </si>
  <si>
    <t>118</t>
  </si>
  <si>
    <t>725311121</t>
  </si>
  <si>
    <t xml:space="preserve">Dřezy bez výtokových armatur jednoduché se nerezové </t>
  </si>
  <si>
    <t>573082513</t>
  </si>
  <si>
    <t>119</t>
  </si>
  <si>
    <t>Demontáž výlevek bez výtokových armatur a bez nádrže a splachovacího potrubí diturvitových</t>
  </si>
  <si>
    <t>-1140849513</t>
  </si>
  <si>
    <t>120</t>
  </si>
  <si>
    <t>725330912</t>
  </si>
  <si>
    <t>Opravy výlevek zpětná montáž výlevky bez nádrže a bez armatur</t>
  </si>
  <si>
    <t>19912049</t>
  </si>
  <si>
    <t>121</t>
  </si>
  <si>
    <t>Demontáž výtokových ventilů nástěnných</t>
  </si>
  <si>
    <t>657922102</t>
  </si>
  <si>
    <t>122</t>
  </si>
  <si>
    <t>725811202</t>
  </si>
  <si>
    <t>Ventily nástěnné s otočným výtokem dolní výtok G 1/2"</t>
  </si>
  <si>
    <t>-815651215</t>
  </si>
  <si>
    <t>123</t>
  </si>
  <si>
    <t>725813111</t>
  </si>
  <si>
    <t>Ventily rohové bez připojovací trubičky nebo flexi hadičky G 1/2"</t>
  </si>
  <si>
    <t>1733241313</t>
  </si>
  <si>
    <t>124</t>
  </si>
  <si>
    <t>725820801</t>
  </si>
  <si>
    <t>Demontáž baterií nástěnných do G 3/4</t>
  </si>
  <si>
    <t>-2066957409</t>
  </si>
  <si>
    <t>125</t>
  </si>
  <si>
    <t>725820802</t>
  </si>
  <si>
    <t>Demontáž baterií stojánkových do 1 otvoru</t>
  </si>
  <si>
    <t>-384573538</t>
  </si>
  <si>
    <t>126</t>
  </si>
  <si>
    <t>725821312</t>
  </si>
  <si>
    <t>Baterie dřezové nástěnné pákové s otáčivým kulatým ústím a délkou ramínka 300 mm</t>
  </si>
  <si>
    <t>1308074898</t>
  </si>
  <si>
    <t>127</t>
  </si>
  <si>
    <t>725822631</t>
  </si>
  <si>
    <t>Baterie umyvadlové stojánkové klasické bez výpusti s otáčivým ústím 150 mm</t>
  </si>
  <si>
    <t>-152892373</t>
  </si>
  <si>
    <t>128</t>
  </si>
  <si>
    <t>Demontáž zápachových uzávěrek pro zařizovací předměty jednoduchých</t>
  </si>
  <si>
    <t>-2142989883</t>
  </si>
  <si>
    <t>129</t>
  </si>
  <si>
    <t>725861102</t>
  </si>
  <si>
    <t>Zápachové uzávěrky zařizovacích předmětů pro umyvadla DN 40</t>
  </si>
  <si>
    <t>1897128948</t>
  </si>
  <si>
    <t>130</t>
  </si>
  <si>
    <t>725861312</t>
  </si>
  <si>
    <t>Zápachové uzávěrky zařizovacích předmětů pro umyvadla podomítkové DN 40/50</t>
  </si>
  <si>
    <t>-687217134</t>
  </si>
  <si>
    <t>131</t>
  </si>
  <si>
    <t>725862103</t>
  </si>
  <si>
    <t>Zápachové uzávěrky zařizovacích předmětů pro dřezy DN 40/50</t>
  </si>
  <si>
    <t>-1943711540</t>
  </si>
  <si>
    <t>132</t>
  </si>
  <si>
    <t>725980122</t>
  </si>
  <si>
    <t>Dvířka 30/20</t>
  </si>
  <si>
    <t>-647209283</t>
  </si>
  <si>
    <t>133</t>
  </si>
  <si>
    <t>998725102</t>
  </si>
  <si>
    <t>Přesun hmot pro zařizovací předměty stanovený z hmotnosti přesunovaného materiálu vodorovná dopravní vzdálenost do 50 m v objektech výšky přes 6 do 12 m</t>
  </si>
  <si>
    <t>370643102</t>
  </si>
  <si>
    <t>726</t>
  </si>
  <si>
    <t>Zdravotechnika - předstěnové instalace</t>
  </si>
  <si>
    <t>134</t>
  </si>
  <si>
    <t>726111031</t>
  </si>
  <si>
    <t>Předstěnové instalační systémy pro zazdění do masivních zděných konstrukcí pro závěsné klozety ovládání zepředu, stavební výška 1080 mm</t>
  </si>
  <si>
    <t>-1076077654</t>
  </si>
  <si>
    <t>135</t>
  </si>
  <si>
    <t>726191001</t>
  </si>
  <si>
    <t>Ostatní příslušenství instalačních systémů zvukoizolační souprava pro WC a bidet</t>
  </si>
  <si>
    <t>-1122471719</t>
  </si>
  <si>
    <t>136</t>
  </si>
  <si>
    <t>726191002</t>
  </si>
  <si>
    <t>Ostatní příslušenství instalačních systémů souprava pro předstěnovou montáž</t>
  </si>
  <si>
    <t>-179305464</t>
  </si>
  <si>
    <t>137</t>
  </si>
  <si>
    <t>55281800</t>
  </si>
  <si>
    <t>tlačítko pro ovládání WC zepředu dvě vody bílé 246x164mm</t>
  </si>
  <si>
    <t>-1003768156</t>
  </si>
  <si>
    <t>138</t>
  </si>
  <si>
    <t>998726112</t>
  </si>
  <si>
    <t>Přesun hmot pro instalační prefabrikáty stanovený z hmotnosti přesunovaného materiálu vodorovná dopravní vzdálenost do 50 m v objektech výšky přes 6 m do 12 m</t>
  </si>
  <si>
    <t>1627663782</t>
  </si>
  <si>
    <t>727</t>
  </si>
  <si>
    <t>Zdravotechnika - požární ochrana</t>
  </si>
  <si>
    <t>139</t>
  </si>
  <si>
    <t>727213211</t>
  </si>
  <si>
    <t>Protipožární trubní ucpávky plastového potrubí prostup stropem tloušťky 150 mm požární odolnost EI 90 D 20</t>
  </si>
  <si>
    <t>-2120925610</t>
  </si>
  <si>
    <t>140</t>
  </si>
  <si>
    <t>727213212</t>
  </si>
  <si>
    <t>Protipožární trubní ucpávky plastového potrubí prostup stropem tloušťky 150 mm požární odolnost EI 90 D 25</t>
  </si>
  <si>
    <t>-1959927377</t>
  </si>
  <si>
    <t>141</t>
  </si>
  <si>
    <t>727213213</t>
  </si>
  <si>
    <t>Protipožární trubní ucpávky plastového potrubí prostup stropem tloušťky 150 mm požární odolnost EI 90 D 32</t>
  </si>
  <si>
    <t>1229566664</t>
  </si>
  <si>
    <t>142</t>
  </si>
  <si>
    <t>727222001</t>
  </si>
  <si>
    <t>Protipožární ochranné manžety plastového potrubí prostup stěnou tloušťky 100 mm požární odolnost EI 90 D 32</t>
  </si>
  <si>
    <t>-437228329</t>
  </si>
  <si>
    <t>143</t>
  </si>
  <si>
    <t>727222006</t>
  </si>
  <si>
    <t>Protipožární ochranné manžety plastového potrubí prostup stěnou tloušťky 100 mm požární odolnost EI 90 D 90</t>
  </si>
  <si>
    <t>-956464323</t>
  </si>
  <si>
    <t>144</t>
  </si>
  <si>
    <t>727223103</t>
  </si>
  <si>
    <t>Protipožární ochranné manžety plastového potrubí prostup stropem tloušťky 150 mm požární odolnost EI 90 D 75</t>
  </si>
  <si>
    <t>1257680557</t>
  </si>
  <si>
    <t>145</t>
  </si>
  <si>
    <t>727223105</t>
  </si>
  <si>
    <t>Protipožární ochranné manžety plastového potrubí prostup stropem tloušťky 150 mm požární odolnost EI 90 D 110</t>
  </si>
  <si>
    <t>-692816680</t>
  </si>
  <si>
    <t>HZS</t>
  </si>
  <si>
    <t>Hodinové zúčtovací sazby</t>
  </si>
  <si>
    <t>146</t>
  </si>
  <si>
    <t>HZS221101</t>
  </si>
  <si>
    <t xml:space="preserve">Hodinové zúčtovací sazby profesí PSV provádění stavebních instalací instalatér - VYPOUŠTĚNÍ A NAPOUŠTĚNÍ POTRUBÍ </t>
  </si>
  <si>
    <t>hod</t>
  </si>
  <si>
    <t>512</t>
  </si>
  <si>
    <t>-59856556</t>
  </si>
  <si>
    <t>147</t>
  </si>
  <si>
    <t>HZS2491</t>
  </si>
  <si>
    <t xml:space="preserve">Hodinové zúčtovací sazby profesí PSV zednické výpomoci a pomocné práce PSV dělník zednických výpomocí-ZEDNICKÉ VÝPOMOCI </t>
  </si>
  <si>
    <t>481305170</t>
  </si>
  <si>
    <t>148</t>
  </si>
  <si>
    <t>HZS2492</t>
  </si>
  <si>
    <t xml:space="preserve">Hodinové zúčtovací sazby profesí PSV zednické výpomoci a pomocné práce PSV pomocný dělník PSV - Nepředvídané práce -DEMONTÁŽE </t>
  </si>
  <si>
    <t>-1391161148</t>
  </si>
  <si>
    <t>149</t>
  </si>
  <si>
    <t>HZS4212</t>
  </si>
  <si>
    <t xml:space="preserve">Hodinové zúčtovací sazby ostatních profesí revizní a kontrolní činnost revizní technik specialista-REVIZE POŽÁRNÍCH HYDRANTŮ </t>
  </si>
  <si>
    <t>419027058</t>
  </si>
  <si>
    <t>150</t>
  </si>
  <si>
    <t>HZS4232</t>
  </si>
  <si>
    <t xml:space="preserve">Hodinové zúčtovací sazby ostatních profesí revizní a kontrolní činnost technik odborný -BAKTERIOLOGICKÉ ZKOUŠKY VODY </t>
  </si>
  <si>
    <t>116423100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</si>
</sst>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73" workbookViewId="0">
      <selection activeCell="AG97" sqref="AG97:AM9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12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8"/>
      <c r="BE5" s="209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13" t="s">
        <v>17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8"/>
      <c r="BE6" s="210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10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10"/>
      <c r="BS8" s="15" t="s">
        <v>6</v>
      </c>
    </row>
    <row r="9" spans="1:74" ht="14.45" customHeight="1">
      <c r="B9" s="18"/>
      <c r="AR9" s="18"/>
      <c r="BE9" s="210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210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210"/>
      <c r="BS11" s="15" t="s">
        <v>6</v>
      </c>
    </row>
    <row r="12" spans="1:74" ht="6.95" customHeight="1">
      <c r="B12" s="18"/>
      <c r="AR12" s="18"/>
      <c r="BE12" s="210"/>
      <c r="BS12" s="15" t="s">
        <v>6</v>
      </c>
    </row>
    <row r="13" spans="1:74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210"/>
      <c r="BS13" s="15" t="s">
        <v>6</v>
      </c>
    </row>
    <row r="14" spans="1:74" ht="12.75">
      <c r="B14" s="18"/>
      <c r="E14" s="214" t="s">
        <v>29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5" t="s">
        <v>27</v>
      </c>
      <c r="AN14" s="27" t="s">
        <v>29</v>
      </c>
      <c r="AR14" s="18"/>
      <c r="BE14" s="210"/>
      <c r="BS14" s="15" t="s">
        <v>6</v>
      </c>
    </row>
    <row r="15" spans="1:74" ht="6.95" customHeight="1">
      <c r="B15" s="18"/>
      <c r="AR15" s="18"/>
      <c r="BE15" s="210"/>
      <c r="BS15" s="15" t="s">
        <v>4</v>
      </c>
    </row>
    <row r="16" spans="1:74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210"/>
      <c r="BS16" s="15" t="s">
        <v>4</v>
      </c>
    </row>
    <row r="17" spans="2:7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210"/>
      <c r="BS17" s="15" t="s">
        <v>32</v>
      </c>
    </row>
    <row r="18" spans="2:71" ht="6.95" customHeight="1">
      <c r="B18" s="18"/>
      <c r="AR18" s="18"/>
      <c r="BE18" s="210"/>
      <c r="BS18" s="15" t="s">
        <v>6</v>
      </c>
    </row>
    <row r="19" spans="2:71" ht="12" customHeight="1">
      <c r="B19" s="18"/>
      <c r="D19" s="25" t="s">
        <v>33</v>
      </c>
      <c r="AK19" s="25" t="s">
        <v>25</v>
      </c>
      <c r="AN19" s="23" t="s">
        <v>1</v>
      </c>
      <c r="AR19" s="18"/>
      <c r="BE19" s="210"/>
      <c r="BS19" s="15" t="s">
        <v>6</v>
      </c>
    </row>
    <row r="20" spans="2:71" ht="18.399999999999999" customHeight="1">
      <c r="B20" s="18"/>
      <c r="E20" s="23" t="s">
        <v>26</v>
      </c>
      <c r="AK20" s="25" t="s">
        <v>27</v>
      </c>
      <c r="AN20" s="23" t="s">
        <v>1</v>
      </c>
      <c r="AR20" s="18"/>
      <c r="BE20" s="210"/>
      <c r="BS20" s="15" t="s">
        <v>32</v>
      </c>
    </row>
    <row r="21" spans="2:71" ht="6.95" customHeight="1">
      <c r="B21" s="18"/>
      <c r="AR21" s="18"/>
      <c r="BE21" s="210"/>
    </row>
    <row r="22" spans="2:71" ht="12" customHeight="1">
      <c r="B22" s="18"/>
      <c r="D22" s="25" t="s">
        <v>34</v>
      </c>
      <c r="AR22" s="18"/>
      <c r="BE22" s="210"/>
    </row>
    <row r="23" spans="2:71" ht="16.5" customHeight="1">
      <c r="B23" s="18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18"/>
      <c r="BE23" s="210"/>
    </row>
    <row r="24" spans="2:71" ht="6.95" customHeight="1">
      <c r="B24" s="18"/>
      <c r="AR24" s="18"/>
      <c r="BE24" s="210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10"/>
    </row>
    <row r="26" spans="2:71" s="1" customFormat="1" ht="25.9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7">
        <f>ROUND(AG94,2)</f>
        <v>0</v>
      </c>
      <c r="AL26" s="218"/>
      <c r="AM26" s="218"/>
      <c r="AN26" s="218"/>
      <c r="AO26" s="218"/>
      <c r="AR26" s="30"/>
      <c r="BE26" s="210"/>
    </row>
    <row r="27" spans="2:71" s="1" customFormat="1" ht="6.95" customHeight="1">
      <c r="B27" s="30"/>
      <c r="AR27" s="30"/>
      <c r="BE27" s="210"/>
    </row>
    <row r="28" spans="2:71" s="1" customFormat="1" ht="12.75">
      <c r="B28" s="30"/>
      <c r="L28" s="219" t="s">
        <v>36</v>
      </c>
      <c r="M28" s="219"/>
      <c r="N28" s="219"/>
      <c r="O28" s="219"/>
      <c r="P28" s="219"/>
      <c r="W28" s="219" t="s">
        <v>37</v>
      </c>
      <c r="X28" s="219"/>
      <c r="Y28" s="219"/>
      <c r="Z28" s="219"/>
      <c r="AA28" s="219"/>
      <c r="AB28" s="219"/>
      <c r="AC28" s="219"/>
      <c r="AD28" s="219"/>
      <c r="AE28" s="219"/>
      <c r="AK28" s="219" t="s">
        <v>38</v>
      </c>
      <c r="AL28" s="219"/>
      <c r="AM28" s="219"/>
      <c r="AN28" s="219"/>
      <c r="AO28" s="219"/>
      <c r="AR28" s="30"/>
      <c r="BE28" s="210"/>
    </row>
    <row r="29" spans="2:71" s="2" customFormat="1" ht="14.45" customHeight="1">
      <c r="B29" s="34"/>
      <c r="D29" s="25" t="s">
        <v>39</v>
      </c>
      <c r="F29" s="25" t="s">
        <v>40</v>
      </c>
      <c r="L29" s="204">
        <v>0.21</v>
      </c>
      <c r="M29" s="203"/>
      <c r="N29" s="203"/>
      <c r="O29" s="203"/>
      <c r="P29" s="203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2">
        <f>ROUND(AV94, 2)</f>
        <v>0</v>
      </c>
      <c r="AL29" s="203"/>
      <c r="AM29" s="203"/>
      <c r="AN29" s="203"/>
      <c r="AO29" s="203"/>
      <c r="AR29" s="34"/>
      <c r="BE29" s="211"/>
    </row>
    <row r="30" spans="2:71" s="2" customFormat="1" ht="14.45" customHeight="1">
      <c r="B30" s="34"/>
      <c r="F30" s="25" t="s">
        <v>41</v>
      </c>
      <c r="L30" s="204">
        <v>0.12</v>
      </c>
      <c r="M30" s="203"/>
      <c r="N30" s="203"/>
      <c r="O30" s="203"/>
      <c r="P30" s="203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2">
        <f>ROUND(AW94, 2)</f>
        <v>0</v>
      </c>
      <c r="AL30" s="203"/>
      <c r="AM30" s="203"/>
      <c r="AN30" s="203"/>
      <c r="AO30" s="203"/>
      <c r="AR30" s="34"/>
      <c r="BE30" s="211"/>
    </row>
    <row r="31" spans="2:71" s="2" customFormat="1" ht="14.45" hidden="1" customHeight="1">
      <c r="B31" s="34"/>
      <c r="F31" s="25" t="s">
        <v>42</v>
      </c>
      <c r="L31" s="204">
        <v>0.21</v>
      </c>
      <c r="M31" s="203"/>
      <c r="N31" s="203"/>
      <c r="O31" s="203"/>
      <c r="P31" s="203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R31" s="34"/>
      <c r="BE31" s="211"/>
    </row>
    <row r="32" spans="2:71" s="2" customFormat="1" ht="14.45" hidden="1" customHeight="1">
      <c r="B32" s="34"/>
      <c r="F32" s="25" t="s">
        <v>43</v>
      </c>
      <c r="L32" s="204">
        <v>0.12</v>
      </c>
      <c r="M32" s="203"/>
      <c r="N32" s="203"/>
      <c r="O32" s="203"/>
      <c r="P32" s="203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2">
        <v>0</v>
      </c>
      <c r="AL32" s="203"/>
      <c r="AM32" s="203"/>
      <c r="AN32" s="203"/>
      <c r="AO32" s="203"/>
      <c r="AR32" s="34"/>
      <c r="BE32" s="211"/>
    </row>
    <row r="33" spans="2:57" s="2" customFormat="1" ht="14.45" hidden="1" customHeight="1">
      <c r="B33" s="34"/>
      <c r="F33" s="25" t="s">
        <v>44</v>
      </c>
      <c r="L33" s="204">
        <v>0</v>
      </c>
      <c r="M33" s="203"/>
      <c r="N33" s="203"/>
      <c r="O33" s="203"/>
      <c r="P33" s="203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2">
        <v>0</v>
      </c>
      <c r="AL33" s="203"/>
      <c r="AM33" s="203"/>
      <c r="AN33" s="203"/>
      <c r="AO33" s="203"/>
      <c r="AR33" s="34"/>
      <c r="BE33" s="211"/>
    </row>
    <row r="34" spans="2:57" s="1" customFormat="1" ht="6.95" customHeight="1">
      <c r="B34" s="30"/>
      <c r="AR34" s="30"/>
      <c r="BE34" s="210"/>
    </row>
    <row r="35" spans="2:57" s="1" customFormat="1" ht="25.9" customHeight="1"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05" t="s">
        <v>47</v>
      </c>
      <c r="Y35" s="206"/>
      <c r="Z35" s="206"/>
      <c r="AA35" s="206"/>
      <c r="AB35" s="206"/>
      <c r="AC35" s="37"/>
      <c r="AD35" s="37"/>
      <c r="AE35" s="37"/>
      <c r="AF35" s="37"/>
      <c r="AG35" s="37"/>
      <c r="AH35" s="37"/>
      <c r="AI35" s="37"/>
      <c r="AJ35" s="37"/>
      <c r="AK35" s="207">
        <f>SUM(AK26:AK33)</f>
        <v>0</v>
      </c>
      <c r="AL35" s="206"/>
      <c r="AM35" s="206"/>
      <c r="AN35" s="206"/>
      <c r="AO35" s="208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50</v>
      </c>
      <c r="AI60" s="32"/>
      <c r="AJ60" s="32"/>
      <c r="AK60" s="32"/>
      <c r="AL60" s="32"/>
      <c r="AM60" s="41" t="s">
        <v>51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53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50</v>
      </c>
      <c r="AI75" s="32"/>
      <c r="AJ75" s="32"/>
      <c r="AK75" s="32"/>
      <c r="AL75" s="32"/>
      <c r="AM75" s="41" t="s">
        <v>51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54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001</v>
      </c>
      <c r="AR84" s="46"/>
    </row>
    <row r="85" spans="1:91" s="4" customFormat="1" ht="36.950000000000003" customHeight="1">
      <c r="B85" s="47"/>
      <c r="C85" s="48" t="s">
        <v>16</v>
      </c>
      <c r="L85" s="193" t="str">
        <f>K6</f>
        <v>Oprava rozvodů vody, kanalizace a elektroinstalace v pavilonech ST1B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ZŠ B.Dvorského 1, OV - Bělský les</v>
      </c>
      <c r="AI87" s="25" t="s">
        <v>22</v>
      </c>
      <c r="AM87" s="195" t="str">
        <f>IF(AN8= "","",AN8)</f>
        <v>2. 10. 2023</v>
      </c>
      <c r="AN87" s="195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 xml:space="preserve"> </v>
      </c>
      <c r="AI89" s="25" t="s">
        <v>30</v>
      </c>
      <c r="AM89" s="196" t="str">
        <f>IF(E17="","",E17)</f>
        <v>Idea ateliér s.r.o.</v>
      </c>
      <c r="AN89" s="197"/>
      <c r="AO89" s="197"/>
      <c r="AP89" s="197"/>
      <c r="AR89" s="30"/>
      <c r="AS89" s="198" t="s">
        <v>55</v>
      </c>
      <c r="AT89" s="199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28</v>
      </c>
      <c r="L90" s="3" t="str">
        <f>IF(E14= "Vyplň údaj","",E14)</f>
        <v/>
      </c>
      <c r="AI90" s="25" t="s">
        <v>33</v>
      </c>
      <c r="AM90" s="196" t="str">
        <f>IF(E20="","",E20)</f>
        <v xml:space="preserve"> </v>
      </c>
      <c r="AN90" s="197"/>
      <c r="AO90" s="197"/>
      <c r="AP90" s="197"/>
      <c r="AR90" s="30"/>
      <c r="AS90" s="200"/>
      <c r="AT90" s="201"/>
      <c r="BD90" s="54"/>
    </row>
    <row r="91" spans="1:91" s="1" customFormat="1" ht="10.9" customHeight="1">
      <c r="B91" s="30"/>
      <c r="AR91" s="30"/>
      <c r="AS91" s="200"/>
      <c r="AT91" s="201"/>
      <c r="BD91" s="54"/>
    </row>
    <row r="92" spans="1:91" s="1" customFormat="1" ht="29.25" customHeight="1">
      <c r="B92" s="30"/>
      <c r="C92" s="186" t="s">
        <v>56</v>
      </c>
      <c r="D92" s="187"/>
      <c r="E92" s="187"/>
      <c r="F92" s="187"/>
      <c r="G92" s="187"/>
      <c r="H92" s="55"/>
      <c r="I92" s="188" t="s">
        <v>57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89" t="s">
        <v>58</v>
      </c>
      <c r="AH92" s="187"/>
      <c r="AI92" s="187"/>
      <c r="AJ92" s="187"/>
      <c r="AK92" s="187"/>
      <c r="AL92" s="187"/>
      <c r="AM92" s="187"/>
      <c r="AN92" s="188" t="s">
        <v>59</v>
      </c>
      <c r="AO92" s="187"/>
      <c r="AP92" s="190"/>
      <c r="AQ92" s="56" t="s">
        <v>60</v>
      </c>
      <c r="AR92" s="30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73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1">
        <f>ROUND(AG95+AG96,2)</f>
        <v>0</v>
      </c>
      <c r="AH94" s="191"/>
      <c r="AI94" s="191"/>
      <c r="AJ94" s="191"/>
      <c r="AK94" s="191"/>
      <c r="AL94" s="191"/>
      <c r="AM94" s="191"/>
      <c r="AN94" s="192">
        <f>SUM(AG94,AT94)</f>
        <v>0</v>
      </c>
      <c r="AO94" s="192"/>
      <c r="AP94" s="192"/>
      <c r="AQ94" s="65" t="s">
        <v>1</v>
      </c>
      <c r="AR94" s="61"/>
      <c r="AS94" s="66">
        <f>ROUND(AS95+AS96,2)</f>
        <v>0</v>
      </c>
      <c r="AT94" s="67">
        <f>ROUND(SUM(AV94:AW94),2)</f>
        <v>0</v>
      </c>
      <c r="AU94" s="68">
        <f>ROUND(AU95+AU96,5)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ROUND(AZ95+AZ96,2)</f>
        <v>0</v>
      </c>
      <c r="BA94" s="67">
        <f>ROUND(BA95+BA96,2)</f>
        <v>0</v>
      </c>
      <c r="BB94" s="67">
        <f>ROUND(BB95+BB96,2)</f>
        <v>0</v>
      </c>
      <c r="BC94" s="67">
        <f>ROUND(BC95+BC96,2)</f>
        <v>0</v>
      </c>
      <c r="BD94" s="69">
        <f>ROUND(BD95+BD96,2)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5</v>
      </c>
      <c r="BX94" s="70" t="s">
        <v>78</v>
      </c>
      <c r="CL94" s="70" t="s">
        <v>1</v>
      </c>
    </row>
    <row r="95" spans="1:91" s="6" customFormat="1" ht="16.5" customHeight="1">
      <c r="A95" s="72" t="s">
        <v>79</v>
      </c>
      <c r="B95" s="73"/>
      <c r="C95" s="74"/>
      <c r="D95" s="182" t="s">
        <v>80</v>
      </c>
      <c r="E95" s="182"/>
      <c r="F95" s="182"/>
      <c r="G95" s="182"/>
      <c r="H95" s="182"/>
      <c r="I95" s="75"/>
      <c r="J95" s="182" t="s">
        <v>81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79">
        <f>'ST1B - Pavilon ST1B'!J30</f>
        <v>0</v>
      </c>
      <c r="AH95" s="180"/>
      <c r="AI95" s="180"/>
      <c r="AJ95" s="180"/>
      <c r="AK95" s="180"/>
      <c r="AL95" s="180"/>
      <c r="AM95" s="180"/>
      <c r="AN95" s="179">
        <f>SUM(AG95,AT95)</f>
        <v>0</v>
      </c>
      <c r="AO95" s="180"/>
      <c r="AP95" s="180"/>
      <c r="AQ95" s="76" t="s">
        <v>82</v>
      </c>
      <c r="AR95" s="73"/>
      <c r="AS95" s="77">
        <v>0</v>
      </c>
      <c r="AT95" s="78">
        <f>ROUND(SUM(AV95:AW95),2)</f>
        <v>0</v>
      </c>
      <c r="AU95" s="79">
        <f>'ST1B - Pavilon ST1B'!P140</f>
        <v>0</v>
      </c>
      <c r="AV95" s="78">
        <f>'ST1B - Pavilon ST1B'!J33</f>
        <v>0</v>
      </c>
      <c r="AW95" s="78">
        <f>'ST1B - Pavilon ST1B'!J34</f>
        <v>0</v>
      </c>
      <c r="AX95" s="78">
        <f>'ST1B - Pavilon ST1B'!J35</f>
        <v>0</v>
      </c>
      <c r="AY95" s="78">
        <f>'ST1B - Pavilon ST1B'!J36</f>
        <v>0</v>
      </c>
      <c r="AZ95" s="78">
        <f>'ST1B - Pavilon ST1B'!F33</f>
        <v>0</v>
      </c>
      <c r="BA95" s="78">
        <f>'ST1B - Pavilon ST1B'!F34</f>
        <v>0</v>
      </c>
      <c r="BB95" s="78">
        <f>'ST1B - Pavilon ST1B'!F35</f>
        <v>0</v>
      </c>
      <c r="BC95" s="78">
        <f>'ST1B - Pavilon ST1B'!F36</f>
        <v>0</v>
      </c>
      <c r="BD95" s="80">
        <f>'ST1B - Pavilon ST1B'!F37</f>
        <v>0</v>
      </c>
      <c r="BT95" s="81" t="s">
        <v>83</v>
      </c>
      <c r="BV95" s="81" t="s">
        <v>77</v>
      </c>
      <c r="BW95" s="81" t="s">
        <v>84</v>
      </c>
      <c r="BX95" s="81" t="s">
        <v>5</v>
      </c>
      <c r="CL95" s="81" t="s">
        <v>1</v>
      </c>
      <c r="CM95" s="81" t="s">
        <v>85</v>
      </c>
    </row>
    <row r="96" spans="1:91" s="6" customFormat="1" ht="24.75" customHeight="1">
      <c r="B96" s="73"/>
      <c r="C96" s="74"/>
      <c r="D96" s="182" t="s">
        <v>86</v>
      </c>
      <c r="E96" s="182"/>
      <c r="F96" s="182"/>
      <c r="G96" s="182"/>
      <c r="H96" s="182"/>
      <c r="I96" s="75"/>
      <c r="J96" s="182" t="s">
        <v>87</v>
      </c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1">
        <f>ROUND(AG97,2)</f>
        <v>0</v>
      </c>
      <c r="AH96" s="180"/>
      <c r="AI96" s="180"/>
      <c r="AJ96" s="180"/>
      <c r="AK96" s="180"/>
      <c r="AL96" s="180"/>
      <c r="AM96" s="180"/>
      <c r="AN96" s="179">
        <f>SUM(AG96,AT96)</f>
        <v>0</v>
      </c>
      <c r="AO96" s="180"/>
      <c r="AP96" s="180"/>
      <c r="AQ96" s="76" t="s">
        <v>82</v>
      </c>
      <c r="AR96" s="73"/>
      <c r="AS96" s="77">
        <f>ROUND(AS97,2)</f>
        <v>0</v>
      </c>
      <c r="AT96" s="78">
        <f>ROUND(SUM(AV96:AW96),2)</f>
        <v>0</v>
      </c>
      <c r="AU96" s="79">
        <f>ROUND(AU97,5)</f>
        <v>0</v>
      </c>
      <c r="AV96" s="78">
        <f>ROUND(AZ96*L29,2)</f>
        <v>0</v>
      </c>
      <c r="AW96" s="78">
        <f>ROUND(BA96*L30,2)</f>
        <v>0</v>
      </c>
      <c r="AX96" s="78">
        <f>ROUND(BB96*L29,2)</f>
        <v>0</v>
      </c>
      <c r="AY96" s="78">
        <f>ROUND(BC96*L30,2)</f>
        <v>0</v>
      </c>
      <c r="AZ96" s="78">
        <f>ROUND(AZ97,2)</f>
        <v>0</v>
      </c>
      <c r="BA96" s="78">
        <f>ROUND(BA97,2)</f>
        <v>0</v>
      </c>
      <c r="BB96" s="78">
        <f>ROUND(BB97,2)</f>
        <v>0</v>
      </c>
      <c r="BC96" s="78">
        <f>ROUND(BC97,2)</f>
        <v>0</v>
      </c>
      <c r="BD96" s="80">
        <f>ROUND(BD97,2)</f>
        <v>0</v>
      </c>
      <c r="BS96" s="81" t="s">
        <v>74</v>
      </c>
      <c r="BT96" s="81" t="s">
        <v>83</v>
      </c>
      <c r="BU96" s="81" t="s">
        <v>76</v>
      </c>
      <c r="BV96" s="81" t="s">
        <v>77</v>
      </c>
      <c r="BW96" s="81" t="s">
        <v>88</v>
      </c>
      <c r="BX96" s="81" t="s">
        <v>5</v>
      </c>
      <c r="CL96" s="81" t="s">
        <v>1</v>
      </c>
      <c r="CM96" s="81" t="s">
        <v>75</v>
      </c>
    </row>
    <row r="97" spans="1:90" s="3" customFormat="1" ht="16.5" customHeight="1">
      <c r="A97" s="72" t="s">
        <v>79</v>
      </c>
      <c r="B97" s="46"/>
      <c r="C97" s="9"/>
      <c r="D97" s="9"/>
      <c r="E97" s="185" t="s">
        <v>89</v>
      </c>
      <c r="F97" s="185"/>
      <c r="G97" s="185"/>
      <c r="H97" s="185"/>
      <c r="I97" s="185"/>
      <c r="J97" s="9"/>
      <c r="K97" s="185" t="s">
        <v>90</v>
      </c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  <c r="Y97" s="185"/>
      <c r="Z97" s="185"/>
      <c r="AA97" s="185"/>
      <c r="AB97" s="185"/>
      <c r="AC97" s="185"/>
      <c r="AD97" s="185"/>
      <c r="AE97" s="185"/>
      <c r="AF97" s="185"/>
      <c r="AG97" s="183">
        <f>'STB1 - Zdravotechnické in...'!J32</f>
        <v>0</v>
      </c>
      <c r="AH97" s="184"/>
      <c r="AI97" s="184"/>
      <c r="AJ97" s="184"/>
      <c r="AK97" s="184"/>
      <c r="AL97" s="184"/>
      <c r="AM97" s="184"/>
      <c r="AN97" s="183">
        <f>SUM(AG97,AT97)</f>
        <v>0</v>
      </c>
      <c r="AO97" s="184"/>
      <c r="AP97" s="184"/>
      <c r="AQ97" s="82" t="s">
        <v>91</v>
      </c>
      <c r="AR97" s="46"/>
      <c r="AS97" s="83">
        <v>0</v>
      </c>
      <c r="AT97" s="84">
        <f>ROUND(SUM(AV97:AW97),2)</f>
        <v>0</v>
      </c>
      <c r="AU97" s="85">
        <f>'STB1 - Zdravotechnické in...'!P135</f>
        <v>0</v>
      </c>
      <c r="AV97" s="84">
        <f>'STB1 - Zdravotechnické in...'!J35</f>
        <v>0</v>
      </c>
      <c r="AW97" s="84">
        <f>'STB1 - Zdravotechnické in...'!J36</f>
        <v>0</v>
      </c>
      <c r="AX97" s="84">
        <f>'STB1 - Zdravotechnické in...'!J37</f>
        <v>0</v>
      </c>
      <c r="AY97" s="84">
        <f>'STB1 - Zdravotechnické in...'!J38</f>
        <v>0</v>
      </c>
      <c r="AZ97" s="84">
        <f>'STB1 - Zdravotechnické in...'!F35</f>
        <v>0</v>
      </c>
      <c r="BA97" s="84">
        <f>'STB1 - Zdravotechnické in...'!F36</f>
        <v>0</v>
      </c>
      <c r="BB97" s="84">
        <f>'STB1 - Zdravotechnické in...'!F37</f>
        <v>0</v>
      </c>
      <c r="BC97" s="84">
        <f>'STB1 - Zdravotechnické in...'!F38</f>
        <v>0</v>
      </c>
      <c r="BD97" s="86">
        <f>'STB1 - Zdravotechnické in...'!F39</f>
        <v>0</v>
      </c>
      <c r="BT97" s="23" t="s">
        <v>85</v>
      </c>
      <c r="BV97" s="23" t="s">
        <v>77</v>
      </c>
      <c r="BW97" s="23" t="s">
        <v>92</v>
      </c>
      <c r="BX97" s="23" t="s">
        <v>88</v>
      </c>
      <c r="CL97" s="23" t="s">
        <v>1</v>
      </c>
    </row>
    <row r="98" spans="1:90" s="1" customFormat="1" ht="30" customHeight="1">
      <c r="B98" s="30"/>
      <c r="AR98" s="30"/>
    </row>
    <row r="99" spans="1:90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30"/>
    </row>
  </sheetData>
  <sheetProtection algorithmName="SHA-512" hashValue="YuhwigXZKAzKlVS57XBtawdtlnSKi73CDSQ4utg0t0xq3bFHcDTrOBLFialOtcnxrKmlqh9Lgu1KioWGEC04cg==" saltValue="zjxHmDLYdnP1p8JQHXwioNLsh9gL9KygIl+i0dN3hUh9cmk5YeBCgRrD3zdkCcteV975aWIJAZddIwG02i70XA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T1B - Pavilon ST1B'!C2" display="/" xr:uid="{00000000-0004-0000-0000-000000000000}"/>
    <hyperlink ref="A97" location="'STB1 - Zdravotechnické in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89"/>
  <sheetViews>
    <sheetView showGridLines="0" topLeftCell="A266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93</v>
      </c>
      <c r="L4" s="18"/>
      <c r="M4" s="87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21" t="str">
        <f>'Rekapitulace stavby'!K6</f>
        <v>Oprava rozvodů vody, kanalizace a elektroinstalace v pavilonech ST1B</v>
      </c>
      <c r="F7" s="222"/>
      <c r="G7" s="222"/>
      <c r="H7" s="222"/>
      <c r="L7" s="18"/>
    </row>
    <row r="8" spans="2:46" s="1" customFormat="1" ht="12" customHeight="1">
      <c r="B8" s="30"/>
      <c r="D8" s="25" t="s">
        <v>94</v>
      </c>
      <c r="L8" s="30"/>
    </row>
    <row r="9" spans="2:46" s="1" customFormat="1" ht="16.5" customHeight="1">
      <c r="B9" s="30"/>
      <c r="E9" s="193" t="s">
        <v>95</v>
      </c>
      <c r="F9" s="220"/>
      <c r="G9" s="220"/>
      <c r="H9" s="220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2. 10. 2023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26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3" t="str">
        <f>'Rekapitulace stavby'!E14</f>
        <v>Vyplň údaj</v>
      </c>
      <c r="F18" s="212"/>
      <c r="G18" s="212"/>
      <c r="H18" s="212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33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26</v>
      </c>
      <c r="I24" s="25" t="s">
        <v>27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8"/>
      <c r="E27" s="216" t="s">
        <v>1</v>
      </c>
      <c r="F27" s="216"/>
      <c r="G27" s="216"/>
      <c r="H27" s="216"/>
      <c r="L27" s="88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9" t="s">
        <v>35</v>
      </c>
      <c r="J30" s="64">
        <f>ROUND(J140,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90">
        <f>ROUND((SUM(BE140:BE288)),  2)</f>
        <v>0</v>
      </c>
      <c r="I33" s="91">
        <v>0.21</v>
      </c>
      <c r="J33" s="90">
        <f>ROUND(((SUM(BE140:BE288))*I33),  2)</f>
        <v>0</v>
      </c>
      <c r="L33" s="30"/>
    </row>
    <row r="34" spans="2:12" s="1" customFormat="1" ht="14.45" customHeight="1">
      <c r="B34" s="30"/>
      <c r="E34" s="25" t="s">
        <v>41</v>
      </c>
      <c r="F34" s="90">
        <f>ROUND((SUM(BF140:BF288)),  2)</f>
        <v>0</v>
      </c>
      <c r="I34" s="91">
        <v>0.12</v>
      </c>
      <c r="J34" s="90">
        <f>ROUND(((SUM(BF140:BF288))*I34),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90">
        <f>ROUND((SUM(BG140:BG288)),  2)</f>
        <v>0</v>
      </c>
      <c r="I35" s="91">
        <v>0.21</v>
      </c>
      <c r="J35" s="90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90">
        <f>ROUND((SUM(BH140:BH288)),  2)</f>
        <v>0</v>
      </c>
      <c r="I36" s="91">
        <v>0.12</v>
      </c>
      <c r="J36" s="90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90">
        <f>ROUND((SUM(BI140:BI288)),  2)</f>
        <v>0</v>
      </c>
      <c r="I37" s="91">
        <v>0</v>
      </c>
      <c r="J37" s="90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2"/>
      <c r="D39" s="93" t="s">
        <v>45</v>
      </c>
      <c r="E39" s="55"/>
      <c r="F39" s="55"/>
      <c r="G39" s="94" t="s">
        <v>46</v>
      </c>
      <c r="H39" s="95" t="s">
        <v>47</v>
      </c>
      <c r="I39" s="55"/>
      <c r="J39" s="96">
        <f>SUM(J30:J37)</f>
        <v>0</v>
      </c>
      <c r="K39" s="97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50</v>
      </c>
      <c r="E61" s="32"/>
      <c r="F61" s="98" t="s">
        <v>51</v>
      </c>
      <c r="G61" s="41" t="s">
        <v>50</v>
      </c>
      <c r="H61" s="32"/>
      <c r="I61" s="32"/>
      <c r="J61" s="99" t="s">
        <v>51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50</v>
      </c>
      <c r="E76" s="32"/>
      <c r="F76" s="98" t="s">
        <v>51</v>
      </c>
      <c r="G76" s="41" t="s">
        <v>50</v>
      </c>
      <c r="H76" s="32"/>
      <c r="I76" s="32"/>
      <c r="J76" s="99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96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221" t="str">
        <f>E7</f>
        <v>Oprava rozvodů vody, kanalizace a elektroinstalace v pavilonech ST1B</v>
      </c>
      <c r="F85" s="222"/>
      <c r="G85" s="222"/>
      <c r="H85" s="222"/>
      <c r="L85" s="30"/>
    </row>
    <row r="86" spans="2:47" s="1" customFormat="1" ht="12" customHeight="1">
      <c r="B86" s="30"/>
      <c r="C86" s="25" t="s">
        <v>94</v>
      </c>
      <c r="L86" s="30"/>
    </row>
    <row r="87" spans="2:47" s="1" customFormat="1" ht="16.5" customHeight="1">
      <c r="B87" s="30"/>
      <c r="E87" s="193" t="str">
        <f>E9</f>
        <v>ST1B - Pavilon ST1B</v>
      </c>
      <c r="F87" s="220"/>
      <c r="G87" s="220"/>
      <c r="H87" s="220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ZŠ B.Dvorského 1, OV - Bělský les</v>
      </c>
      <c r="I89" s="25" t="s">
        <v>22</v>
      </c>
      <c r="J89" s="50" t="str">
        <f>IF(J12="","",J12)</f>
        <v>2. 10. 2023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30</v>
      </c>
      <c r="J91" s="28" t="str">
        <f>E21</f>
        <v>Idea ateliér s.r.o.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33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00" t="s">
        <v>97</v>
      </c>
      <c r="D94" s="92"/>
      <c r="E94" s="92"/>
      <c r="F94" s="92"/>
      <c r="G94" s="92"/>
      <c r="H94" s="92"/>
      <c r="I94" s="92"/>
      <c r="J94" s="101" t="s">
        <v>98</v>
      </c>
      <c r="K94" s="92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2" t="s">
        <v>99</v>
      </c>
      <c r="J96" s="64">
        <f>J140</f>
        <v>0</v>
      </c>
      <c r="L96" s="30"/>
      <c r="AU96" s="15" t="s">
        <v>100</v>
      </c>
    </row>
    <row r="97" spans="2:12" s="8" customFormat="1" ht="24.95" customHeight="1">
      <c r="B97" s="103"/>
      <c r="D97" s="104" t="s">
        <v>101</v>
      </c>
      <c r="E97" s="105"/>
      <c r="F97" s="105"/>
      <c r="G97" s="105"/>
      <c r="H97" s="105"/>
      <c r="I97" s="105"/>
      <c r="J97" s="106">
        <f>J141</f>
        <v>0</v>
      </c>
      <c r="L97" s="103"/>
    </row>
    <row r="98" spans="2:12" s="9" customFormat="1" ht="19.899999999999999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J142</f>
        <v>0</v>
      </c>
      <c r="L98" s="107"/>
    </row>
    <row r="99" spans="2:12" s="9" customFormat="1" ht="19.899999999999999" customHeight="1">
      <c r="B99" s="107"/>
      <c r="D99" s="108" t="s">
        <v>103</v>
      </c>
      <c r="E99" s="109"/>
      <c r="F99" s="109"/>
      <c r="G99" s="109"/>
      <c r="H99" s="109"/>
      <c r="I99" s="109"/>
      <c r="J99" s="110">
        <f>J148</f>
        <v>0</v>
      </c>
      <c r="L99" s="107"/>
    </row>
    <row r="100" spans="2:12" s="9" customFormat="1" ht="19.899999999999999" customHeight="1">
      <c r="B100" s="107"/>
      <c r="D100" s="108" t="s">
        <v>104</v>
      </c>
      <c r="E100" s="109"/>
      <c r="F100" s="109"/>
      <c r="G100" s="109"/>
      <c r="H100" s="109"/>
      <c r="I100" s="109"/>
      <c r="J100" s="110">
        <f>J160</f>
        <v>0</v>
      </c>
      <c r="L100" s="107"/>
    </row>
    <row r="101" spans="2:12" s="9" customFormat="1" ht="19.899999999999999" customHeight="1">
      <c r="B101" s="107"/>
      <c r="D101" s="108" t="s">
        <v>105</v>
      </c>
      <c r="E101" s="109"/>
      <c r="F101" s="109"/>
      <c r="G101" s="109"/>
      <c r="H101" s="109"/>
      <c r="I101" s="109"/>
      <c r="J101" s="110">
        <f>J172</f>
        <v>0</v>
      </c>
      <c r="L101" s="107"/>
    </row>
    <row r="102" spans="2:12" s="9" customFormat="1" ht="19.899999999999999" customHeight="1">
      <c r="B102" s="107"/>
      <c r="D102" s="108" t="s">
        <v>106</v>
      </c>
      <c r="E102" s="109"/>
      <c r="F102" s="109"/>
      <c r="G102" s="109"/>
      <c r="H102" s="109"/>
      <c r="I102" s="109"/>
      <c r="J102" s="110">
        <f>J180</f>
        <v>0</v>
      </c>
      <c r="L102" s="107"/>
    </row>
    <row r="103" spans="2:12" s="8" customFormat="1" ht="24.95" customHeight="1">
      <c r="B103" s="103"/>
      <c r="D103" s="104" t="s">
        <v>107</v>
      </c>
      <c r="E103" s="105"/>
      <c r="F103" s="105"/>
      <c r="G103" s="105"/>
      <c r="H103" s="105"/>
      <c r="I103" s="105"/>
      <c r="J103" s="106">
        <f>J182</f>
        <v>0</v>
      </c>
      <c r="L103" s="103"/>
    </row>
    <row r="104" spans="2:12" s="9" customFormat="1" ht="19.899999999999999" customHeight="1">
      <c r="B104" s="107"/>
      <c r="D104" s="108" t="s">
        <v>108</v>
      </c>
      <c r="E104" s="109"/>
      <c r="F104" s="109"/>
      <c r="G104" s="109"/>
      <c r="H104" s="109"/>
      <c r="I104" s="109"/>
      <c r="J104" s="110">
        <f>J183</f>
        <v>0</v>
      </c>
      <c r="L104" s="107"/>
    </row>
    <row r="105" spans="2:12" s="9" customFormat="1" ht="19.899999999999999" customHeight="1">
      <c r="B105" s="107"/>
      <c r="D105" s="108" t="s">
        <v>109</v>
      </c>
      <c r="E105" s="109"/>
      <c r="F105" s="109"/>
      <c r="G105" s="109"/>
      <c r="H105" s="109"/>
      <c r="I105" s="109"/>
      <c r="J105" s="110">
        <f>J192</f>
        <v>0</v>
      </c>
      <c r="L105" s="107"/>
    </row>
    <row r="106" spans="2:12" s="9" customFormat="1" ht="19.899999999999999" customHeight="1">
      <c r="B106" s="107"/>
      <c r="D106" s="108" t="s">
        <v>110</v>
      </c>
      <c r="E106" s="109"/>
      <c r="F106" s="109"/>
      <c r="G106" s="109"/>
      <c r="H106" s="109"/>
      <c r="I106" s="109"/>
      <c r="J106" s="110">
        <f>J196</f>
        <v>0</v>
      </c>
      <c r="L106" s="107"/>
    </row>
    <row r="107" spans="2:12" s="9" customFormat="1" ht="19.899999999999999" customHeight="1">
      <c r="B107" s="107"/>
      <c r="D107" s="108" t="s">
        <v>111</v>
      </c>
      <c r="E107" s="109"/>
      <c r="F107" s="109"/>
      <c r="G107" s="109"/>
      <c r="H107" s="109"/>
      <c r="I107" s="109"/>
      <c r="J107" s="110">
        <f>J208</f>
        <v>0</v>
      </c>
      <c r="L107" s="107"/>
    </row>
    <row r="108" spans="2:12" s="9" customFormat="1" ht="19.899999999999999" customHeight="1">
      <c r="B108" s="107"/>
      <c r="D108" s="108" t="s">
        <v>112</v>
      </c>
      <c r="E108" s="109"/>
      <c r="F108" s="109"/>
      <c r="G108" s="109"/>
      <c r="H108" s="109"/>
      <c r="I108" s="109"/>
      <c r="J108" s="110">
        <f>J217</f>
        <v>0</v>
      </c>
      <c r="L108" s="107"/>
    </row>
    <row r="109" spans="2:12" s="9" customFormat="1" ht="19.899999999999999" customHeight="1">
      <c r="B109" s="107"/>
      <c r="D109" s="108" t="s">
        <v>113</v>
      </c>
      <c r="E109" s="109"/>
      <c r="F109" s="109"/>
      <c r="G109" s="109"/>
      <c r="H109" s="109"/>
      <c r="I109" s="109"/>
      <c r="J109" s="110">
        <f>J221</f>
        <v>0</v>
      </c>
      <c r="L109" s="107"/>
    </row>
    <row r="110" spans="2:12" s="9" customFormat="1" ht="19.899999999999999" customHeight="1">
      <c r="B110" s="107"/>
      <c r="D110" s="108" t="s">
        <v>114</v>
      </c>
      <c r="E110" s="109"/>
      <c r="F110" s="109"/>
      <c r="G110" s="109"/>
      <c r="H110" s="109"/>
      <c r="I110" s="109"/>
      <c r="J110" s="110">
        <f>J229</f>
        <v>0</v>
      </c>
      <c r="L110" s="107"/>
    </row>
    <row r="111" spans="2:12" s="9" customFormat="1" ht="19.899999999999999" customHeight="1">
      <c r="B111" s="107"/>
      <c r="D111" s="108" t="s">
        <v>115</v>
      </c>
      <c r="E111" s="109"/>
      <c r="F111" s="109"/>
      <c r="G111" s="109"/>
      <c r="H111" s="109"/>
      <c r="I111" s="109"/>
      <c r="J111" s="110">
        <f>J245</f>
        <v>0</v>
      </c>
      <c r="L111" s="107"/>
    </row>
    <row r="112" spans="2:12" s="9" customFormat="1" ht="19.899999999999999" customHeight="1">
      <c r="B112" s="107"/>
      <c r="D112" s="108" t="s">
        <v>116</v>
      </c>
      <c r="E112" s="109"/>
      <c r="F112" s="109"/>
      <c r="G112" s="109"/>
      <c r="H112" s="109"/>
      <c r="I112" s="109"/>
      <c r="J112" s="110">
        <f>J256</f>
        <v>0</v>
      </c>
      <c r="L112" s="107"/>
    </row>
    <row r="113" spans="2:12" s="9" customFormat="1" ht="19.899999999999999" customHeight="1">
      <c r="B113" s="107"/>
      <c r="D113" s="108" t="s">
        <v>117</v>
      </c>
      <c r="E113" s="109"/>
      <c r="F113" s="109"/>
      <c r="G113" s="109"/>
      <c r="H113" s="109"/>
      <c r="I113" s="109"/>
      <c r="J113" s="110">
        <f>J270</f>
        <v>0</v>
      </c>
      <c r="L113" s="107"/>
    </row>
    <row r="114" spans="2:12" s="8" customFormat="1" ht="24.95" customHeight="1">
      <c r="B114" s="103"/>
      <c r="D114" s="104" t="s">
        <v>118</v>
      </c>
      <c r="E114" s="105"/>
      <c r="F114" s="105"/>
      <c r="G114" s="105"/>
      <c r="H114" s="105"/>
      <c r="I114" s="105"/>
      <c r="J114" s="106">
        <f>J276</f>
        <v>0</v>
      </c>
      <c r="L114" s="103"/>
    </row>
    <row r="115" spans="2:12" s="9" customFormat="1" ht="19.899999999999999" customHeight="1">
      <c r="B115" s="107"/>
      <c r="D115" s="108" t="s">
        <v>119</v>
      </c>
      <c r="E115" s="109"/>
      <c r="F115" s="109"/>
      <c r="G115" s="109"/>
      <c r="H115" s="109"/>
      <c r="I115" s="109"/>
      <c r="J115" s="110">
        <f>J277</f>
        <v>0</v>
      </c>
      <c r="L115" s="107"/>
    </row>
    <row r="116" spans="2:12" s="8" customFormat="1" ht="24.95" customHeight="1">
      <c r="B116" s="103"/>
      <c r="D116" s="104" t="s">
        <v>120</v>
      </c>
      <c r="E116" s="105"/>
      <c r="F116" s="105"/>
      <c r="G116" s="105"/>
      <c r="H116" s="105"/>
      <c r="I116" s="105"/>
      <c r="J116" s="106">
        <f>J279</f>
        <v>0</v>
      </c>
      <c r="L116" s="103"/>
    </row>
    <row r="117" spans="2:12" s="9" customFormat="1" ht="19.899999999999999" customHeight="1">
      <c r="B117" s="107"/>
      <c r="D117" s="108" t="s">
        <v>121</v>
      </c>
      <c r="E117" s="109"/>
      <c r="F117" s="109"/>
      <c r="G117" s="109"/>
      <c r="H117" s="109"/>
      <c r="I117" s="109"/>
      <c r="J117" s="110">
        <f>J280</f>
        <v>0</v>
      </c>
      <c r="L117" s="107"/>
    </row>
    <row r="118" spans="2:12" s="9" customFormat="1" ht="19.899999999999999" customHeight="1">
      <c r="B118" s="107"/>
      <c r="D118" s="108" t="s">
        <v>122</v>
      </c>
      <c r="E118" s="109"/>
      <c r="F118" s="109"/>
      <c r="G118" s="109"/>
      <c r="H118" s="109"/>
      <c r="I118" s="109"/>
      <c r="J118" s="110">
        <f>J282</f>
        <v>0</v>
      </c>
      <c r="L118" s="107"/>
    </row>
    <row r="119" spans="2:12" s="9" customFormat="1" ht="19.899999999999999" customHeight="1">
      <c r="B119" s="107"/>
      <c r="D119" s="108" t="s">
        <v>123</v>
      </c>
      <c r="E119" s="109"/>
      <c r="F119" s="109"/>
      <c r="G119" s="109"/>
      <c r="H119" s="109"/>
      <c r="I119" s="109"/>
      <c r="J119" s="110">
        <f>J284</f>
        <v>0</v>
      </c>
      <c r="L119" s="107"/>
    </row>
    <row r="120" spans="2:12" s="9" customFormat="1" ht="19.899999999999999" customHeight="1">
      <c r="B120" s="107"/>
      <c r="D120" s="108" t="s">
        <v>124</v>
      </c>
      <c r="E120" s="109"/>
      <c r="F120" s="109"/>
      <c r="G120" s="109"/>
      <c r="H120" s="109"/>
      <c r="I120" s="109"/>
      <c r="J120" s="110">
        <f>J286</f>
        <v>0</v>
      </c>
      <c r="L120" s="107"/>
    </row>
    <row r="121" spans="2:12" s="1" customFormat="1" ht="21.75" customHeight="1">
      <c r="B121" s="30"/>
      <c r="L121" s="30"/>
    </row>
    <row r="122" spans="2:12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30"/>
    </row>
    <row r="126" spans="2:12" s="1" customFormat="1" ht="6.95" customHeight="1"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0"/>
    </row>
    <row r="127" spans="2:12" s="1" customFormat="1" ht="24.95" customHeight="1">
      <c r="B127" s="30"/>
      <c r="C127" s="19" t="s">
        <v>125</v>
      </c>
      <c r="L127" s="30"/>
    </row>
    <row r="128" spans="2:12" s="1" customFormat="1" ht="6.95" customHeight="1">
      <c r="B128" s="30"/>
      <c r="L128" s="30"/>
    </row>
    <row r="129" spans="2:65" s="1" customFormat="1" ht="12" customHeight="1">
      <c r="B129" s="30"/>
      <c r="C129" s="25" t="s">
        <v>16</v>
      </c>
      <c r="L129" s="30"/>
    </row>
    <row r="130" spans="2:65" s="1" customFormat="1" ht="26.25" customHeight="1">
      <c r="B130" s="30"/>
      <c r="E130" s="221" t="str">
        <f>E7</f>
        <v>Oprava rozvodů vody, kanalizace a elektroinstalace v pavilonech ST1B</v>
      </c>
      <c r="F130" s="222"/>
      <c r="G130" s="222"/>
      <c r="H130" s="222"/>
      <c r="L130" s="30"/>
    </row>
    <row r="131" spans="2:65" s="1" customFormat="1" ht="12" customHeight="1">
      <c r="B131" s="30"/>
      <c r="C131" s="25" t="s">
        <v>94</v>
      </c>
      <c r="L131" s="30"/>
    </row>
    <row r="132" spans="2:65" s="1" customFormat="1" ht="16.5" customHeight="1">
      <c r="B132" s="30"/>
      <c r="E132" s="193" t="str">
        <f>E9</f>
        <v>ST1B - Pavilon ST1B</v>
      </c>
      <c r="F132" s="220"/>
      <c r="G132" s="220"/>
      <c r="H132" s="220"/>
      <c r="L132" s="30"/>
    </row>
    <row r="133" spans="2:65" s="1" customFormat="1" ht="6.95" customHeight="1">
      <c r="B133" s="30"/>
      <c r="L133" s="30"/>
    </row>
    <row r="134" spans="2:65" s="1" customFormat="1" ht="12" customHeight="1">
      <c r="B134" s="30"/>
      <c r="C134" s="25" t="s">
        <v>20</v>
      </c>
      <c r="F134" s="23" t="str">
        <f>F12</f>
        <v>ZŠ B.Dvorského 1, OV - Bělský les</v>
      </c>
      <c r="I134" s="25" t="s">
        <v>22</v>
      </c>
      <c r="J134" s="50" t="str">
        <f>IF(J12="","",J12)</f>
        <v>2. 10. 2023</v>
      </c>
      <c r="L134" s="30"/>
    </row>
    <row r="135" spans="2:65" s="1" customFormat="1" ht="6.95" customHeight="1">
      <c r="B135" s="30"/>
      <c r="L135" s="30"/>
    </row>
    <row r="136" spans="2:65" s="1" customFormat="1" ht="15.2" customHeight="1">
      <c r="B136" s="30"/>
      <c r="C136" s="25" t="s">
        <v>24</v>
      </c>
      <c r="F136" s="23" t="str">
        <f>E15</f>
        <v xml:space="preserve"> </v>
      </c>
      <c r="I136" s="25" t="s">
        <v>30</v>
      </c>
      <c r="J136" s="28" t="str">
        <f>E21</f>
        <v>Idea ateliér s.r.o.</v>
      </c>
      <c r="L136" s="30"/>
    </row>
    <row r="137" spans="2:65" s="1" customFormat="1" ht="15.2" customHeight="1">
      <c r="B137" s="30"/>
      <c r="C137" s="25" t="s">
        <v>28</v>
      </c>
      <c r="F137" s="23" t="str">
        <f>IF(E18="","",E18)</f>
        <v>Vyplň údaj</v>
      </c>
      <c r="I137" s="25" t="s">
        <v>33</v>
      </c>
      <c r="J137" s="28" t="str">
        <f>E24</f>
        <v xml:space="preserve"> </v>
      </c>
      <c r="L137" s="30"/>
    </row>
    <row r="138" spans="2:65" s="1" customFormat="1" ht="10.35" customHeight="1">
      <c r="B138" s="30"/>
      <c r="L138" s="30"/>
    </row>
    <row r="139" spans="2:65" s="10" customFormat="1" ht="29.25" customHeight="1">
      <c r="B139" s="111"/>
      <c r="C139" s="112" t="s">
        <v>126</v>
      </c>
      <c r="D139" s="113" t="s">
        <v>60</v>
      </c>
      <c r="E139" s="113" t="s">
        <v>56</v>
      </c>
      <c r="F139" s="113" t="s">
        <v>57</v>
      </c>
      <c r="G139" s="113" t="s">
        <v>127</v>
      </c>
      <c r="H139" s="113" t="s">
        <v>128</v>
      </c>
      <c r="I139" s="113" t="s">
        <v>129</v>
      </c>
      <c r="J139" s="114" t="s">
        <v>98</v>
      </c>
      <c r="K139" s="115" t="s">
        <v>130</v>
      </c>
      <c r="L139" s="111"/>
      <c r="M139" s="57" t="s">
        <v>1</v>
      </c>
      <c r="N139" s="58" t="s">
        <v>39</v>
      </c>
      <c r="O139" s="58" t="s">
        <v>131</v>
      </c>
      <c r="P139" s="58" t="s">
        <v>132</v>
      </c>
      <c r="Q139" s="58" t="s">
        <v>133</v>
      </c>
      <c r="R139" s="58" t="s">
        <v>134</v>
      </c>
      <c r="S139" s="58" t="s">
        <v>135</v>
      </c>
      <c r="T139" s="59" t="s">
        <v>136</v>
      </c>
    </row>
    <row r="140" spans="2:65" s="1" customFormat="1" ht="22.9" customHeight="1">
      <c r="B140" s="30"/>
      <c r="C140" s="62" t="s">
        <v>137</v>
      </c>
      <c r="J140" s="116">
        <f>BK140</f>
        <v>0</v>
      </c>
      <c r="L140" s="30"/>
      <c r="M140" s="60"/>
      <c r="N140" s="51"/>
      <c r="O140" s="51"/>
      <c r="P140" s="117">
        <f>P141+P182+P276+P279</f>
        <v>0</v>
      </c>
      <c r="Q140" s="51"/>
      <c r="R140" s="117">
        <f>R141+R182+R276+R279</f>
        <v>57.764019410000003</v>
      </c>
      <c r="S140" s="51"/>
      <c r="T140" s="118">
        <f>T141+T182+T276+T279</f>
        <v>24.132034240000003</v>
      </c>
      <c r="AT140" s="15" t="s">
        <v>74</v>
      </c>
      <c r="AU140" s="15" t="s">
        <v>100</v>
      </c>
      <c r="BK140" s="119">
        <f>BK141+BK182+BK276+BK279</f>
        <v>0</v>
      </c>
    </row>
    <row r="141" spans="2:65" s="11" customFormat="1" ht="25.9" customHeight="1">
      <c r="B141" s="120"/>
      <c r="D141" s="121" t="s">
        <v>74</v>
      </c>
      <c r="E141" s="122" t="s">
        <v>138</v>
      </c>
      <c r="F141" s="122" t="s">
        <v>139</v>
      </c>
      <c r="I141" s="123"/>
      <c r="J141" s="124">
        <f>BK141</f>
        <v>0</v>
      </c>
      <c r="L141" s="120"/>
      <c r="M141" s="125"/>
      <c r="P141" s="126">
        <f>P142+P148+P160+P172+P180</f>
        <v>0</v>
      </c>
      <c r="R141" s="126">
        <f>R142+R148+R160+R172+R180</f>
        <v>50.659766250000004</v>
      </c>
      <c r="T141" s="127">
        <f>T142+T148+T160+T172+T180</f>
        <v>19.003500000000003</v>
      </c>
      <c r="AR141" s="121" t="s">
        <v>83</v>
      </c>
      <c r="AT141" s="128" t="s">
        <v>74</v>
      </c>
      <c r="AU141" s="128" t="s">
        <v>75</v>
      </c>
      <c r="AY141" s="121" t="s">
        <v>140</v>
      </c>
      <c r="BK141" s="129">
        <f>BK142+BK148+BK160+BK172+BK180</f>
        <v>0</v>
      </c>
    </row>
    <row r="142" spans="2:65" s="11" customFormat="1" ht="22.9" customHeight="1">
      <c r="B142" s="120"/>
      <c r="D142" s="121" t="s">
        <v>74</v>
      </c>
      <c r="E142" s="130" t="s">
        <v>141</v>
      </c>
      <c r="F142" s="130" t="s">
        <v>142</v>
      </c>
      <c r="I142" s="123"/>
      <c r="J142" s="131">
        <f>BK142</f>
        <v>0</v>
      </c>
      <c r="L142" s="120"/>
      <c r="M142" s="125"/>
      <c r="P142" s="126">
        <f>SUM(P143:P147)</f>
        <v>0</v>
      </c>
      <c r="R142" s="126">
        <f>SUM(R143:R147)</f>
        <v>6.0534704999999995</v>
      </c>
      <c r="T142" s="127">
        <f>SUM(T143:T147)</f>
        <v>0</v>
      </c>
      <c r="AR142" s="121" t="s">
        <v>83</v>
      </c>
      <c r="AT142" s="128" t="s">
        <v>74</v>
      </c>
      <c r="AU142" s="128" t="s">
        <v>83</v>
      </c>
      <c r="AY142" s="121" t="s">
        <v>140</v>
      </c>
      <c r="BK142" s="129">
        <f>SUM(BK143:BK147)</f>
        <v>0</v>
      </c>
    </row>
    <row r="143" spans="2:65" s="1" customFormat="1" ht="24.2" customHeight="1">
      <c r="B143" s="30"/>
      <c r="C143" s="132" t="s">
        <v>83</v>
      </c>
      <c r="D143" s="132" t="s">
        <v>143</v>
      </c>
      <c r="E143" s="133" t="s">
        <v>144</v>
      </c>
      <c r="F143" s="134" t="s">
        <v>145</v>
      </c>
      <c r="G143" s="135" t="s">
        <v>146</v>
      </c>
      <c r="H143" s="136">
        <v>98.174999999999997</v>
      </c>
      <c r="I143" s="137"/>
      <c r="J143" s="138">
        <f>ROUND(I143*H143,2)</f>
        <v>0</v>
      </c>
      <c r="K143" s="139"/>
      <c r="L143" s="30"/>
      <c r="M143" s="140" t="s">
        <v>1</v>
      </c>
      <c r="N143" s="141" t="s">
        <v>40</v>
      </c>
      <c r="P143" s="142">
        <f>O143*H143</f>
        <v>0</v>
      </c>
      <c r="Q143" s="142">
        <v>6.166E-2</v>
      </c>
      <c r="R143" s="142">
        <f>Q143*H143</f>
        <v>6.0534704999999995</v>
      </c>
      <c r="S143" s="142">
        <v>0</v>
      </c>
      <c r="T143" s="143">
        <f>S143*H143</f>
        <v>0</v>
      </c>
      <c r="AR143" s="144" t="s">
        <v>147</v>
      </c>
      <c r="AT143" s="144" t="s">
        <v>143</v>
      </c>
      <c r="AU143" s="144" t="s">
        <v>85</v>
      </c>
      <c r="AY143" s="15" t="s">
        <v>140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5" t="s">
        <v>83</v>
      </c>
      <c r="BK143" s="145">
        <f>ROUND(I143*H143,2)</f>
        <v>0</v>
      </c>
      <c r="BL143" s="15" t="s">
        <v>147</v>
      </c>
      <c r="BM143" s="144" t="s">
        <v>148</v>
      </c>
    </row>
    <row r="144" spans="2:65" s="12" customFormat="1">
      <c r="B144" s="146"/>
      <c r="D144" s="147" t="s">
        <v>149</v>
      </c>
      <c r="E144" s="148" t="s">
        <v>1</v>
      </c>
      <c r="F144" s="149" t="s">
        <v>150</v>
      </c>
      <c r="H144" s="150">
        <v>39.6</v>
      </c>
      <c r="I144" s="151"/>
      <c r="L144" s="146"/>
      <c r="M144" s="152"/>
      <c r="T144" s="153"/>
      <c r="AT144" s="148" t="s">
        <v>149</v>
      </c>
      <c r="AU144" s="148" t="s">
        <v>85</v>
      </c>
      <c r="AV144" s="12" t="s">
        <v>85</v>
      </c>
      <c r="AW144" s="12" t="s">
        <v>32</v>
      </c>
      <c r="AX144" s="12" t="s">
        <v>75</v>
      </c>
      <c r="AY144" s="148" t="s">
        <v>140</v>
      </c>
    </row>
    <row r="145" spans="2:65" s="12" customFormat="1">
      <c r="B145" s="146"/>
      <c r="D145" s="147" t="s">
        <v>149</v>
      </c>
      <c r="E145" s="148" t="s">
        <v>1</v>
      </c>
      <c r="F145" s="149" t="s">
        <v>151</v>
      </c>
      <c r="H145" s="150">
        <v>20.954999999999998</v>
      </c>
      <c r="I145" s="151"/>
      <c r="L145" s="146"/>
      <c r="M145" s="152"/>
      <c r="T145" s="153"/>
      <c r="AT145" s="148" t="s">
        <v>149</v>
      </c>
      <c r="AU145" s="148" t="s">
        <v>85</v>
      </c>
      <c r="AV145" s="12" t="s">
        <v>85</v>
      </c>
      <c r="AW145" s="12" t="s">
        <v>32</v>
      </c>
      <c r="AX145" s="12" t="s">
        <v>75</v>
      </c>
      <c r="AY145" s="148" t="s">
        <v>140</v>
      </c>
    </row>
    <row r="146" spans="2:65" s="12" customFormat="1">
      <c r="B146" s="146"/>
      <c r="D146" s="147" t="s">
        <v>149</v>
      </c>
      <c r="E146" s="148" t="s">
        <v>1</v>
      </c>
      <c r="F146" s="149" t="s">
        <v>152</v>
      </c>
      <c r="H146" s="150">
        <v>37.619999999999997</v>
      </c>
      <c r="I146" s="151"/>
      <c r="L146" s="146"/>
      <c r="M146" s="152"/>
      <c r="T146" s="153"/>
      <c r="AT146" s="148" t="s">
        <v>149</v>
      </c>
      <c r="AU146" s="148" t="s">
        <v>85</v>
      </c>
      <c r="AV146" s="12" t="s">
        <v>85</v>
      </c>
      <c r="AW146" s="12" t="s">
        <v>32</v>
      </c>
      <c r="AX146" s="12" t="s">
        <v>75</v>
      </c>
      <c r="AY146" s="148" t="s">
        <v>140</v>
      </c>
    </row>
    <row r="147" spans="2:65" s="13" customFormat="1">
      <c r="B147" s="154"/>
      <c r="D147" s="147" t="s">
        <v>149</v>
      </c>
      <c r="E147" s="155" t="s">
        <v>1</v>
      </c>
      <c r="F147" s="156" t="s">
        <v>153</v>
      </c>
      <c r="H147" s="157">
        <v>98.174999999999997</v>
      </c>
      <c r="I147" s="158"/>
      <c r="L147" s="154"/>
      <c r="M147" s="159"/>
      <c r="T147" s="160"/>
      <c r="AT147" s="155" t="s">
        <v>149</v>
      </c>
      <c r="AU147" s="155" t="s">
        <v>85</v>
      </c>
      <c r="AV147" s="13" t="s">
        <v>147</v>
      </c>
      <c r="AW147" s="13" t="s">
        <v>32</v>
      </c>
      <c r="AX147" s="13" t="s">
        <v>83</v>
      </c>
      <c r="AY147" s="155" t="s">
        <v>140</v>
      </c>
    </row>
    <row r="148" spans="2:65" s="11" customFormat="1" ht="22.9" customHeight="1">
      <c r="B148" s="120"/>
      <c r="D148" s="121" t="s">
        <v>74</v>
      </c>
      <c r="E148" s="130" t="s">
        <v>154</v>
      </c>
      <c r="F148" s="130" t="s">
        <v>155</v>
      </c>
      <c r="I148" s="123"/>
      <c r="J148" s="131">
        <f>BK148</f>
        <v>0</v>
      </c>
      <c r="L148" s="120"/>
      <c r="M148" s="125"/>
      <c r="P148" s="126">
        <f>SUM(P149:P159)</f>
        <v>0</v>
      </c>
      <c r="R148" s="126">
        <f>SUM(R149:R159)</f>
        <v>44.553295750000004</v>
      </c>
      <c r="T148" s="127">
        <f>SUM(T149:T159)</f>
        <v>0</v>
      </c>
      <c r="AR148" s="121" t="s">
        <v>83</v>
      </c>
      <c r="AT148" s="128" t="s">
        <v>74</v>
      </c>
      <c r="AU148" s="128" t="s">
        <v>83</v>
      </c>
      <c r="AY148" s="121" t="s">
        <v>140</v>
      </c>
      <c r="BK148" s="129">
        <f>SUM(BK149:BK159)</f>
        <v>0</v>
      </c>
    </row>
    <row r="149" spans="2:65" s="1" customFormat="1" ht="21.75" customHeight="1">
      <c r="B149" s="30"/>
      <c r="C149" s="132" t="s">
        <v>85</v>
      </c>
      <c r="D149" s="132" t="s">
        <v>143</v>
      </c>
      <c r="E149" s="133" t="s">
        <v>156</v>
      </c>
      <c r="F149" s="134" t="s">
        <v>157</v>
      </c>
      <c r="G149" s="135" t="s">
        <v>146</v>
      </c>
      <c r="H149" s="136">
        <v>79</v>
      </c>
      <c r="I149" s="137"/>
      <c r="J149" s="138">
        <f t="shared" ref="J149:J157" si="0">ROUND(I149*H149,2)</f>
        <v>0</v>
      </c>
      <c r="K149" s="139"/>
      <c r="L149" s="30"/>
      <c r="M149" s="140" t="s">
        <v>1</v>
      </c>
      <c r="N149" s="141" t="s">
        <v>40</v>
      </c>
      <c r="P149" s="142">
        <f t="shared" ref="P149:P157" si="1">O149*H149</f>
        <v>0</v>
      </c>
      <c r="Q149" s="142">
        <v>4.0629999999999999E-2</v>
      </c>
      <c r="R149" s="142">
        <f t="shared" ref="R149:R157" si="2">Q149*H149</f>
        <v>3.2097699999999998</v>
      </c>
      <c r="S149" s="142">
        <v>0</v>
      </c>
      <c r="T149" s="143">
        <f t="shared" ref="T149:T157" si="3">S149*H149</f>
        <v>0</v>
      </c>
      <c r="AR149" s="144" t="s">
        <v>147</v>
      </c>
      <c r="AT149" s="144" t="s">
        <v>143</v>
      </c>
      <c r="AU149" s="144" t="s">
        <v>85</v>
      </c>
      <c r="AY149" s="15" t="s">
        <v>140</v>
      </c>
      <c r="BE149" s="145">
        <f t="shared" ref="BE149:BE157" si="4">IF(N149="základní",J149,0)</f>
        <v>0</v>
      </c>
      <c r="BF149" s="145">
        <f t="shared" ref="BF149:BF157" si="5">IF(N149="snížená",J149,0)</f>
        <v>0</v>
      </c>
      <c r="BG149" s="145">
        <f t="shared" ref="BG149:BG157" si="6">IF(N149="zákl. přenesená",J149,0)</f>
        <v>0</v>
      </c>
      <c r="BH149" s="145">
        <f t="shared" ref="BH149:BH157" si="7">IF(N149="sníž. přenesená",J149,0)</f>
        <v>0</v>
      </c>
      <c r="BI149" s="145">
        <f t="shared" ref="BI149:BI157" si="8">IF(N149="nulová",J149,0)</f>
        <v>0</v>
      </c>
      <c r="BJ149" s="15" t="s">
        <v>83</v>
      </c>
      <c r="BK149" s="145">
        <f t="shared" ref="BK149:BK157" si="9">ROUND(I149*H149,2)</f>
        <v>0</v>
      </c>
      <c r="BL149" s="15" t="s">
        <v>147</v>
      </c>
      <c r="BM149" s="144" t="s">
        <v>158</v>
      </c>
    </row>
    <row r="150" spans="2:65" s="1" customFormat="1" ht="24.2" customHeight="1">
      <c r="B150" s="30"/>
      <c r="C150" s="132" t="s">
        <v>141</v>
      </c>
      <c r="D150" s="132" t="s">
        <v>143</v>
      </c>
      <c r="E150" s="133" t="s">
        <v>159</v>
      </c>
      <c r="F150" s="134" t="s">
        <v>160</v>
      </c>
      <c r="G150" s="135" t="s">
        <v>146</v>
      </c>
      <c r="H150" s="136">
        <v>45</v>
      </c>
      <c r="I150" s="137"/>
      <c r="J150" s="138">
        <f t="shared" si="0"/>
        <v>0</v>
      </c>
      <c r="K150" s="139"/>
      <c r="L150" s="30"/>
      <c r="M150" s="140" t="s">
        <v>1</v>
      </c>
      <c r="N150" s="141" t="s">
        <v>40</v>
      </c>
      <c r="P150" s="142">
        <f t="shared" si="1"/>
        <v>0</v>
      </c>
      <c r="Q150" s="142">
        <v>2.8999999999999998E-3</v>
      </c>
      <c r="R150" s="142">
        <f t="shared" si="2"/>
        <v>0.1305</v>
      </c>
      <c r="S150" s="142">
        <v>0</v>
      </c>
      <c r="T150" s="143">
        <f t="shared" si="3"/>
        <v>0</v>
      </c>
      <c r="AR150" s="144" t="s">
        <v>147</v>
      </c>
      <c r="AT150" s="144" t="s">
        <v>143</v>
      </c>
      <c r="AU150" s="144" t="s">
        <v>85</v>
      </c>
      <c r="AY150" s="15" t="s">
        <v>140</v>
      </c>
      <c r="BE150" s="145">
        <f t="shared" si="4"/>
        <v>0</v>
      </c>
      <c r="BF150" s="145">
        <f t="shared" si="5"/>
        <v>0</v>
      </c>
      <c r="BG150" s="145">
        <f t="shared" si="6"/>
        <v>0</v>
      </c>
      <c r="BH150" s="145">
        <f t="shared" si="7"/>
        <v>0</v>
      </c>
      <c r="BI150" s="145">
        <f t="shared" si="8"/>
        <v>0</v>
      </c>
      <c r="BJ150" s="15" t="s">
        <v>83</v>
      </c>
      <c r="BK150" s="145">
        <f t="shared" si="9"/>
        <v>0</v>
      </c>
      <c r="BL150" s="15" t="s">
        <v>147</v>
      </c>
      <c r="BM150" s="144" t="s">
        <v>161</v>
      </c>
    </row>
    <row r="151" spans="2:65" s="1" customFormat="1" ht="24.2" customHeight="1">
      <c r="B151" s="30"/>
      <c r="C151" s="132" t="s">
        <v>147</v>
      </c>
      <c r="D151" s="132" t="s">
        <v>143</v>
      </c>
      <c r="E151" s="133" t="s">
        <v>162</v>
      </c>
      <c r="F151" s="134" t="s">
        <v>163</v>
      </c>
      <c r="G151" s="135" t="s">
        <v>146</v>
      </c>
      <c r="H151" s="136">
        <v>80</v>
      </c>
      <c r="I151" s="137"/>
      <c r="J151" s="138">
        <f t="shared" si="0"/>
        <v>0</v>
      </c>
      <c r="K151" s="139"/>
      <c r="L151" s="30"/>
      <c r="M151" s="140" t="s">
        <v>1</v>
      </c>
      <c r="N151" s="141" t="s">
        <v>40</v>
      </c>
      <c r="P151" s="142">
        <f t="shared" si="1"/>
        <v>0</v>
      </c>
      <c r="Q151" s="142">
        <v>2.0480000000000002E-2</v>
      </c>
      <c r="R151" s="142">
        <f t="shared" si="2"/>
        <v>1.6384000000000001</v>
      </c>
      <c r="S151" s="142">
        <v>0</v>
      </c>
      <c r="T151" s="143">
        <f t="shared" si="3"/>
        <v>0</v>
      </c>
      <c r="AR151" s="144" t="s">
        <v>147</v>
      </c>
      <c r="AT151" s="144" t="s">
        <v>143</v>
      </c>
      <c r="AU151" s="144" t="s">
        <v>85</v>
      </c>
      <c r="AY151" s="15" t="s">
        <v>140</v>
      </c>
      <c r="BE151" s="145">
        <f t="shared" si="4"/>
        <v>0</v>
      </c>
      <c r="BF151" s="145">
        <f t="shared" si="5"/>
        <v>0</v>
      </c>
      <c r="BG151" s="145">
        <f t="shared" si="6"/>
        <v>0</v>
      </c>
      <c r="BH151" s="145">
        <f t="shared" si="7"/>
        <v>0</v>
      </c>
      <c r="BI151" s="145">
        <f t="shared" si="8"/>
        <v>0</v>
      </c>
      <c r="BJ151" s="15" t="s">
        <v>83</v>
      </c>
      <c r="BK151" s="145">
        <f t="shared" si="9"/>
        <v>0</v>
      </c>
      <c r="BL151" s="15" t="s">
        <v>147</v>
      </c>
      <c r="BM151" s="144" t="s">
        <v>164</v>
      </c>
    </row>
    <row r="152" spans="2:65" s="1" customFormat="1" ht="21.75" customHeight="1">
      <c r="B152" s="30"/>
      <c r="C152" s="132" t="s">
        <v>165</v>
      </c>
      <c r="D152" s="132" t="s">
        <v>143</v>
      </c>
      <c r="E152" s="133" t="s">
        <v>166</v>
      </c>
      <c r="F152" s="134" t="s">
        <v>167</v>
      </c>
      <c r="G152" s="135" t="s">
        <v>146</v>
      </c>
      <c r="H152" s="136">
        <v>62</v>
      </c>
      <c r="I152" s="137"/>
      <c r="J152" s="138">
        <f t="shared" si="0"/>
        <v>0</v>
      </c>
      <c r="K152" s="139"/>
      <c r="L152" s="30"/>
      <c r="M152" s="140" t="s">
        <v>1</v>
      </c>
      <c r="N152" s="141" t="s">
        <v>40</v>
      </c>
      <c r="P152" s="142">
        <f t="shared" si="1"/>
        <v>0</v>
      </c>
      <c r="Q152" s="142">
        <v>4.0629999999999999E-2</v>
      </c>
      <c r="R152" s="142">
        <f t="shared" si="2"/>
        <v>2.5190600000000001</v>
      </c>
      <c r="S152" s="142">
        <v>0</v>
      </c>
      <c r="T152" s="143">
        <f t="shared" si="3"/>
        <v>0</v>
      </c>
      <c r="AR152" s="144" t="s">
        <v>147</v>
      </c>
      <c r="AT152" s="144" t="s">
        <v>143</v>
      </c>
      <c r="AU152" s="144" t="s">
        <v>85</v>
      </c>
      <c r="AY152" s="15" t="s">
        <v>140</v>
      </c>
      <c r="BE152" s="145">
        <f t="shared" si="4"/>
        <v>0</v>
      </c>
      <c r="BF152" s="145">
        <f t="shared" si="5"/>
        <v>0</v>
      </c>
      <c r="BG152" s="145">
        <f t="shared" si="6"/>
        <v>0</v>
      </c>
      <c r="BH152" s="145">
        <f t="shared" si="7"/>
        <v>0</v>
      </c>
      <c r="BI152" s="145">
        <f t="shared" si="8"/>
        <v>0</v>
      </c>
      <c r="BJ152" s="15" t="s">
        <v>83</v>
      </c>
      <c r="BK152" s="145">
        <f t="shared" si="9"/>
        <v>0</v>
      </c>
      <c r="BL152" s="15" t="s">
        <v>147</v>
      </c>
      <c r="BM152" s="144" t="s">
        <v>168</v>
      </c>
    </row>
    <row r="153" spans="2:65" s="1" customFormat="1" ht="24.2" customHeight="1">
      <c r="B153" s="30"/>
      <c r="C153" s="132" t="s">
        <v>154</v>
      </c>
      <c r="D153" s="132" t="s">
        <v>143</v>
      </c>
      <c r="E153" s="133" t="s">
        <v>169</v>
      </c>
      <c r="F153" s="134" t="s">
        <v>170</v>
      </c>
      <c r="G153" s="135" t="s">
        <v>171</v>
      </c>
      <c r="H153" s="136">
        <v>48</v>
      </c>
      <c r="I153" s="137"/>
      <c r="J153" s="138">
        <f t="shared" si="0"/>
        <v>0</v>
      </c>
      <c r="K153" s="139"/>
      <c r="L153" s="30"/>
      <c r="M153" s="140" t="s">
        <v>1</v>
      </c>
      <c r="N153" s="141" t="s">
        <v>40</v>
      </c>
      <c r="P153" s="142">
        <f t="shared" si="1"/>
        <v>0</v>
      </c>
      <c r="Q153" s="142">
        <v>0.15409999999999999</v>
      </c>
      <c r="R153" s="142">
        <f t="shared" si="2"/>
        <v>7.3967999999999989</v>
      </c>
      <c r="S153" s="142">
        <v>0</v>
      </c>
      <c r="T153" s="143">
        <f t="shared" si="3"/>
        <v>0</v>
      </c>
      <c r="AR153" s="144" t="s">
        <v>147</v>
      </c>
      <c r="AT153" s="144" t="s">
        <v>143</v>
      </c>
      <c r="AU153" s="144" t="s">
        <v>85</v>
      </c>
      <c r="AY153" s="15" t="s">
        <v>140</v>
      </c>
      <c r="BE153" s="145">
        <f t="shared" si="4"/>
        <v>0</v>
      </c>
      <c r="BF153" s="145">
        <f t="shared" si="5"/>
        <v>0</v>
      </c>
      <c r="BG153" s="145">
        <f t="shared" si="6"/>
        <v>0</v>
      </c>
      <c r="BH153" s="145">
        <f t="shared" si="7"/>
        <v>0</v>
      </c>
      <c r="BI153" s="145">
        <f t="shared" si="8"/>
        <v>0</v>
      </c>
      <c r="BJ153" s="15" t="s">
        <v>83</v>
      </c>
      <c r="BK153" s="145">
        <f t="shared" si="9"/>
        <v>0</v>
      </c>
      <c r="BL153" s="15" t="s">
        <v>147</v>
      </c>
      <c r="BM153" s="144" t="s">
        <v>172</v>
      </c>
    </row>
    <row r="154" spans="2:65" s="1" customFormat="1" ht="24.2" customHeight="1">
      <c r="B154" s="30"/>
      <c r="C154" s="132" t="s">
        <v>173</v>
      </c>
      <c r="D154" s="132" t="s">
        <v>143</v>
      </c>
      <c r="E154" s="133" t="s">
        <v>174</v>
      </c>
      <c r="F154" s="134" t="s">
        <v>175</v>
      </c>
      <c r="G154" s="135" t="s">
        <v>146</v>
      </c>
      <c r="H154" s="136">
        <v>98.174999999999997</v>
      </c>
      <c r="I154" s="137"/>
      <c r="J154" s="138">
        <f t="shared" si="0"/>
        <v>0</v>
      </c>
      <c r="K154" s="139"/>
      <c r="L154" s="30"/>
      <c r="M154" s="140" t="s">
        <v>1</v>
      </c>
      <c r="N154" s="141" t="s">
        <v>40</v>
      </c>
      <c r="P154" s="142">
        <f t="shared" si="1"/>
        <v>0</v>
      </c>
      <c r="Q154" s="142">
        <v>1.7330000000000002E-2</v>
      </c>
      <c r="R154" s="142">
        <f t="shared" si="2"/>
        <v>1.7013727500000002</v>
      </c>
      <c r="S154" s="142">
        <v>0</v>
      </c>
      <c r="T154" s="143">
        <f t="shared" si="3"/>
        <v>0</v>
      </c>
      <c r="AR154" s="144" t="s">
        <v>147</v>
      </c>
      <c r="AT154" s="144" t="s">
        <v>143</v>
      </c>
      <c r="AU154" s="144" t="s">
        <v>85</v>
      </c>
      <c r="AY154" s="15" t="s">
        <v>140</v>
      </c>
      <c r="BE154" s="145">
        <f t="shared" si="4"/>
        <v>0</v>
      </c>
      <c r="BF154" s="145">
        <f t="shared" si="5"/>
        <v>0</v>
      </c>
      <c r="BG154" s="145">
        <f t="shared" si="6"/>
        <v>0</v>
      </c>
      <c r="BH154" s="145">
        <f t="shared" si="7"/>
        <v>0</v>
      </c>
      <c r="BI154" s="145">
        <f t="shared" si="8"/>
        <v>0</v>
      </c>
      <c r="BJ154" s="15" t="s">
        <v>83</v>
      </c>
      <c r="BK154" s="145">
        <f t="shared" si="9"/>
        <v>0</v>
      </c>
      <c r="BL154" s="15" t="s">
        <v>147</v>
      </c>
      <c r="BM154" s="144" t="s">
        <v>176</v>
      </c>
    </row>
    <row r="155" spans="2:65" s="1" customFormat="1" ht="16.5" customHeight="1">
      <c r="B155" s="30"/>
      <c r="C155" s="132" t="s">
        <v>177</v>
      </c>
      <c r="D155" s="132" t="s">
        <v>143</v>
      </c>
      <c r="E155" s="133" t="s">
        <v>178</v>
      </c>
      <c r="F155" s="134" t="s">
        <v>179</v>
      </c>
      <c r="G155" s="135" t="s">
        <v>146</v>
      </c>
      <c r="H155" s="136">
        <v>250</v>
      </c>
      <c r="I155" s="137"/>
      <c r="J155" s="138">
        <f t="shared" si="0"/>
        <v>0</v>
      </c>
      <c r="K155" s="139"/>
      <c r="L155" s="30"/>
      <c r="M155" s="140" t="s">
        <v>1</v>
      </c>
      <c r="N155" s="141" t="s">
        <v>40</v>
      </c>
      <c r="P155" s="142">
        <f t="shared" si="1"/>
        <v>0</v>
      </c>
      <c r="Q155" s="142">
        <v>0</v>
      </c>
      <c r="R155" s="142">
        <f t="shared" si="2"/>
        <v>0</v>
      </c>
      <c r="S155" s="142">
        <v>0</v>
      </c>
      <c r="T155" s="143">
        <f t="shared" si="3"/>
        <v>0</v>
      </c>
      <c r="AR155" s="144" t="s">
        <v>147</v>
      </c>
      <c r="AT155" s="144" t="s">
        <v>143</v>
      </c>
      <c r="AU155" s="144" t="s">
        <v>85</v>
      </c>
      <c r="AY155" s="15" t="s">
        <v>140</v>
      </c>
      <c r="BE155" s="145">
        <f t="shared" si="4"/>
        <v>0</v>
      </c>
      <c r="BF155" s="145">
        <f t="shared" si="5"/>
        <v>0</v>
      </c>
      <c r="BG155" s="145">
        <f t="shared" si="6"/>
        <v>0</v>
      </c>
      <c r="BH155" s="145">
        <f t="shared" si="7"/>
        <v>0</v>
      </c>
      <c r="BI155" s="145">
        <f t="shared" si="8"/>
        <v>0</v>
      </c>
      <c r="BJ155" s="15" t="s">
        <v>83</v>
      </c>
      <c r="BK155" s="145">
        <f t="shared" si="9"/>
        <v>0</v>
      </c>
      <c r="BL155" s="15" t="s">
        <v>147</v>
      </c>
      <c r="BM155" s="144" t="s">
        <v>180</v>
      </c>
    </row>
    <row r="156" spans="2:65" s="1" customFormat="1" ht="24.2" customHeight="1">
      <c r="B156" s="30"/>
      <c r="C156" s="132" t="s">
        <v>181</v>
      </c>
      <c r="D156" s="132" t="s">
        <v>143</v>
      </c>
      <c r="E156" s="133" t="s">
        <v>182</v>
      </c>
      <c r="F156" s="134" t="s">
        <v>183</v>
      </c>
      <c r="G156" s="135" t="s">
        <v>146</v>
      </c>
      <c r="H156" s="136">
        <v>120</v>
      </c>
      <c r="I156" s="137"/>
      <c r="J156" s="138">
        <f t="shared" si="0"/>
        <v>0</v>
      </c>
      <c r="K156" s="139"/>
      <c r="L156" s="30"/>
      <c r="M156" s="140" t="s">
        <v>1</v>
      </c>
      <c r="N156" s="141" t="s">
        <v>40</v>
      </c>
      <c r="P156" s="142">
        <f t="shared" si="1"/>
        <v>0</v>
      </c>
      <c r="Q156" s="142">
        <v>0</v>
      </c>
      <c r="R156" s="142">
        <f t="shared" si="2"/>
        <v>0</v>
      </c>
      <c r="S156" s="142">
        <v>0</v>
      </c>
      <c r="T156" s="143">
        <f t="shared" si="3"/>
        <v>0</v>
      </c>
      <c r="AR156" s="144" t="s">
        <v>147</v>
      </c>
      <c r="AT156" s="144" t="s">
        <v>143</v>
      </c>
      <c r="AU156" s="144" t="s">
        <v>85</v>
      </c>
      <c r="AY156" s="15" t="s">
        <v>140</v>
      </c>
      <c r="BE156" s="145">
        <f t="shared" si="4"/>
        <v>0</v>
      </c>
      <c r="BF156" s="145">
        <f t="shared" si="5"/>
        <v>0</v>
      </c>
      <c r="BG156" s="145">
        <f t="shared" si="6"/>
        <v>0</v>
      </c>
      <c r="BH156" s="145">
        <f t="shared" si="7"/>
        <v>0</v>
      </c>
      <c r="BI156" s="145">
        <f t="shared" si="8"/>
        <v>0</v>
      </c>
      <c r="BJ156" s="15" t="s">
        <v>83</v>
      </c>
      <c r="BK156" s="145">
        <f t="shared" si="9"/>
        <v>0</v>
      </c>
      <c r="BL156" s="15" t="s">
        <v>147</v>
      </c>
      <c r="BM156" s="144" t="s">
        <v>184</v>
      </c>
    </row>
    <row r="157" spans="2:65" s="1" customFormat="1" ht="24.2" customHeight="1">
      <c r="B157" s="30"/>
      <c r="C157" s="132" t="s">
        <v>185</v>
      </c>
      <c r="D157" s="132" t="s">
        <v>143</v>
      </c>
      <c r="E157" s="133" t="s">
        <v>186</v>
      </c>
      <c r="F157" s="134" t="s">
        <v>187</v>
      </c>
      <c r="G157" s="135" t="s">
        <v>188</v>
      </c>
      <c r="H157" s="136">
        <v>12.15</v>
      </c>
      <c r="I157" s="137"/>
      <c r="J157" s="138">
        <f t="shared" si="0"/>
        <v>0</v>
      </c>
      <c r="K157" s="139"/>
      <c r="L157" s="30"/>
      <c r="M157" s="140" t="s">
        <v>1</v>
      </c>
      <c r="N157" s="141" t="s">
        <v>40</v>
      </c>
      <c r="P157" s="142">
        <f t="shared" si="1"/>
        <v>0</v>
      </c>
      <c r="Q157" s="142">
        <v>2.3010199999999998</v>
      </c>
      <c r="R157" s="142">
        <f t="shared" si="2"/>
        <v>27.957393</v>
      </c>
      <c r="S157" s="142">
        <v>0</v>
      </c>
      <c r="T157" s="143">
        <f t="shared" si="3"/>
        <v>0</v>
      </c>
      <c r="AR157" s="144" t="s">
        <v>147</v>
      </c>
      <c r="AT157" s="144" t="s">
        <v>143</v>
      </c>
      <c r="AU157" s="144" t="s">
        <v>85</v>
      </c>
      <c r="AY157" s="15" t="s">
        <v>140</v>
      </c>
      <c r="BE157" s="145">
        <f t="shared" si="4"/>
        <v>0</v>
      </c>
      <c r="BF157" s="145">
        <f t="shared" si="5"/>
        <v>0</v>
      </c>
      <c r="BG157" s="145">
        <f t="shared" si="6"/>
        <v>0</v>
      </c>
      <c r="BH157" s="145">
        <f t="shared" si="7"/>
        <v>0</v>
      </c>
      <c r="BI157" s="145">
        <f t="shared" si="8"/>
        <v>0</v>
      </c>
      <c r="BJ157" s="15" t="s">
        <v>83</v>
      </c>
      <c r="BK157" s="145">
        <f t="shared" si="9"/>
        <v>0</v>
      </c>
      <c r="BL157" s="15" t="s">
        <v>147</v>
      </c>
      <c r="BM157" s="144" t="s">
        <v>189</v>
      </c>
    </row>
    <row r="158" spans="2:65" s="12" customFormat="1">
      <c r="B158" s="146"/>
      <c r="D158" s="147" t="s">
        <v>149</v>
      </c>
      <c r="E158" s="148" t="s">
        <v>1</v>
      </c>
      <c r="F158" s="149" t="s">
        <v>190</v>
      </c>
      <c r="H158" s="150">
        <v>12.15</v>
      </c>
      <c r="I158" s="151"/>
      <c r="L158" s="146"/>
      <c r="M158" s="152"/>
      <c r="T158" s="153"/>
      <c r="AT158" s="148" t="s">
        <v>149</v>
      </c>
      <c r="AU158" s="148" t="s">
        <v>85</v>
      </c>
      <c r="AV158" s="12" t="s">
        <v>85</v>
      </c>
      <c r="AW158" s="12" t="s">
        <v>32</v>
      </c>
      <c r="AX158" s="12" t="s">
        <v>83</v>
      </c>
      <c r="AY158" s="148" t="s">
        <v>140</v>
      </c>
    </row>
    <row r="159" spans="2:65" s="1" customFormat="1" ht="24.2" customHeight="1">
      <c r="B159" s="30"/>
      <c r="C159" s="132" t="s">
        <v>191</v>
      </c>
      <c r="D159" s="132" t="s">
        <v>143</v>
      </c>
      <c r="E159" s="133" t="s">
        <v>192</v>
      </c>
      <c r="F159" s="134" t="s">
        <v>193</v>
      </c>
      <c r="G159" s="135" t="s">
        <v>171</v>
      </c>
      <c r="H159" s="136">
        <v>6</v>
      </c>
      <c r="I159" s="137"/>
      <c r="J159" s="138">
        <f>ROUND(I159*H159,2)</f>
        <v>0</v>
      </c>
      <c r="K159" s="139"/>
      <c r="L159" s="30"/>
      <c r="M159" s="140" t="s">
        <v>1</v>
      </c>
      <c r="N159" s="141" t="s">
        <v>40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147</v>
      </c>
      <c r="AT159" s="144" t="s">
        <v>143</v>
      </c>
      <c r="AU159" s="144" t="s">
        <v>85</v>
      </c>
      <c r="AY159" s="15" t="s">
        <v>140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5" t="s">
        <v>83</v>
      </c>
      <c r="BK159" s="145">
        <f>ROUND(I159*H159,2)</f>
        <v>0</v>
      </c>
      <c r="BL159" s="15" t="s">
        <v>147</v>
      </c>
      <c r="BM159" s="144" t="s">
        <v>194</v>
      </c>
    </row>
    <row r="160" spans="2:65" s="11" customFormat="1" ht="22.9" customHeight="1">
      <c r="B160" s="120"/>
      <c r="D160" s="121" t="s">
        <v>74</v>
      </c>
      <c r="E160" s="130" t="s">
        <v>181</v>
      </c>
      <c r="F160" s="130" t="s">
        <v>195</v>
      </c>
      <c r="I160" s="123"/>
      <c r="J160" s="131">
        <f>BK160</f>
        <v>0</v>
      </c>
      <c r="L160" s="120"/>
      <c r="M160" s="125"/>
      <c r="P160" s="126">
        <f>SUM(P161:P171)</f>
        <v>0</v>
      </c>
      <c r="R160" s="126">
        <f>SUM(R161:R171)</f>
        <v>5.2999999999999999E-2</v>
      </c>
      <c r="T160" s="127">
        <f>SUM(T161:T171)</f>
        <v>19.003500000000003</v>
      </c>
      <c r="AR160" s="121" t="s">
        <v>83</v>
      </c>
      <c r="AT160" s="128" t="s">
        <v>74</v>
      </c>
      <c r="AU160" s="128" t="s">
        <v>83</v>
      </c>
      <c r="AY160" s="121" t="s">
        <v>140</v>
      </c>
      <c r="BK160" s="129">
        <f>SUM(BK161:BK171)</f>
        <v>0</v>
      </c>
    </row>
    <row r="161" spans="2:65" s="1" customFormat="1" ht="33" customHeight="1">
      <c r="B161" s="30"/>
      <c r="C161" s="132" t="s">
        <v>8</v>
      </c>
      <c r="D161" s="132" t="s">
        <v>143</v>
      </c>
      <c r="E161" s="133" t="s">
        <v>196</v>
      </c>
      <c r="F161" s="134" t="s">
        <v>197</v>
      </c>
      <c r="G161" s="135" t="s">
        <v>146</v>
      </c>
      <c r="H161" s="136">
        <v>250</v>
      </c>
      <c r="I161" s="137"/>
      <c r="J161" s="138">
        <f>ROUND(I161*H161,2)</f>
        <v>0</v>
      </c>
      <c r="K161" s="139"/>
      <c r="L161" s="30"/>
      <c r="M161" s="140" t="s">
        <v>1</v>
      </c>
      <c r="N161" s="141" t="s">
        <v>40</v>
      </c>
      <c r="P161" s="142">
        <f>O161*H161</f>
        <v>0</v>
      </c>
      <c r="Q161" s="142">
        <v>1.2999999999999999E-4</v>
      </c>
      <c r="R161" s="142">
        <f>Q161*H161</f>
        <v>3.2499999999999994E-2</v>
      </c>
      <c r="S161" s="142">
        <v>0</v>
      </c>
      <c r="T161" s="143">
        <f>S161*H161</f>
        <v>0</v>
      </c>
      <c r="AR161" s="144" t="s">
        <v>147</v>
      </c>
      <c r="AT161" s="144" t="s">
        <v>143</v>
      </c>
      <c r="AU161" s="144" t="s">
        <v>85</v>
      </c>
      <c r="AY161" s="15" t="s">
        <v>140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5" t="s">
        <v>83</v>
      </c>
      <c r="BK161" s="145">
        <f>ROUND(I161*H161,2)</f>
        <v>0</v>
      </c>
      <c r="BL161" s="15" t="s">
        <v>147</v>
      </c>
      <c r="BM161" s="144" t="s">
        <v>198</v>
      </c>
    </row>
    <row r="162" spans="2:65" s="1" customFormat="1" ht="37.9" customHeight="1">
      <c r="B162" s="30"/>
      <c r="C162" s="132" t="s">
        <v>199</v>
      </c>
      <c r="D162" s="132" t="s">
        <v>143</v>
      </c>
      <c r="E162" s="133" t="s">
        <v>200</v>
      </c>
      <c r="F162" s="134" t="s">
        <v>201</v>
      </c>
      <c r="G162" s="135" t="s">
        <v>146</v>
      </c>
      <c r="H162" s="136">
        <v>50</v>
      </c>
      <c r="I162" s="137"/>
      <c r="J162" s="138">
        <f>ROUND(I162*H162,2)</f>
        <v>0</v>
      </c>
      <c r="K162" s="139"/>
      <c r="L162" s="30"/>
      <c r="M162" s="140" t="s">
        <v>1</v>
      </c>
      <c r="N162" s="141" t="s">
        <v>40</v>
      </c>
      <c r="P162" s="142">
        <f>O162*H162</f>
        <v>0</v>
      </c>
      <c r="Q162" s="142">
        <v>2.1000000000000001E-4</v>
      </c>
      <c r="R162" s="142">
        <f>Q162*H162</f>
        <v>1.0500000000000001E-2</v>
      </c>
      <c r="S162" s="142">
        <v>0</v>
      </c>
      <c r="T162" s="143">
        <f>S162*H162</f>
        <v>0</v>
      </c>
      <c r="AR162" s="144" t="s">
        <v>147</v>
      </c>
      <c r="AT162" s="144" t="s">
        <v>143</v>
      </c>
      <c r="AU162" s="144" t="s">
        <v>85</v>
      </c>
      <c r="AY162" s="15" t="s">
        <v>140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5" t="s">
        <v>83</v>
      </c>
      <c r="BK162" s="145">
        <f>ROUND(I162*H162,2)</f>
        <v>0</v>
      </c>
      <c r="BL162" s="15" t="s">
        <v>147</v>
      </c>
      <c r="BM162" s="144" t="s">
        <v>202</v>
      </c>
    </row>
    <row r="163" spans="2:65" s="1" customFormat="1" ht="24.2" customHeight="1">
      <c r="B163" s="30"/>
      <c r="C163" s="132" t="s">
        <v>203</v>
      </c>
      <c r="D163" s="132" t="s">
        <v>143</v>
      </c>
      <c r="E163" s="133" t="s">
        <v>204</v>
      </c>
      <c r="F163" s="134" t="s">
        <v>205</v>
      </c>
      <c r="G163" s="135" t="s">
        <v>146</v>
      </c>
      <c r="H163" s="136">
        <v>250</v>
      </c>
      <c r="I163" s="137"/>
      <c r="J163" s="138">
        <f>ROUND(I163*H163,2)</f>
        <v>0</v>
      </c>
      <c r="K163" s="139"/>
      <c r="L163" s="30"/>
      <c r="M163" s="140" t="s">
        <v>1</v>
      </c>
      <c r="N163" s="141" t="s">
        <v>40</v>
      </c>
      <c r="P163" s="142">
        <f>O163*H163</f>
        <v>0</v>
      </c>
      <c r="Q163" s="142">
        <v>4.0000000000000003E-5</v>
      </c>
      <c r="R163" s="142">
        <f>Q163*H163</f>
        <v>0.01</v>
      </c>
      <c r="S163" s="142">
        <v>0</v>
      </c>
      <c r="T163" s="143">
        <f>S163*H163</f>
        <v>0</v>
      </c>
      <c r="AR163" s="144" t="s">
        <v>147</v>
      </c>
      <c r="AT163" s="144" t="s">
        <v>143</v>
      </c>
      <c r="AU163" s="144" t="s">
        <v>85</v>
      </c>
      <c r="AY163" s="15" t="s">
        <v>140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5" t="s">
        <v>83</v>
      </c>
      <c r="BK163" s="145">
        <f>ROUND(I163*H163,2)</f>
        <v>0</v>
      </c>
      <c r="BL163" s="15" t="s">
        <v>147</v>
      </c>
      <c r="BM163" s="144" t="s">
        <v>206</v>
      </c>
    </row>
    <row r="164" spans="2:65" s="1" customFormat="1" ht="21.75" customHeight="1">
      <c r="B164" s="30"/>
      <c r="C164" s="132" t="s">
        <v>207</v>
      </c>
      <c r="D164" s="132" t="s">
        <v>143</v>
      </c>
      <c r="E164" s="133" t="s">
        <v>208</v>
      </c>
      <c r="F164" s="134" t="s">
        <v>209</v>
      </c>
      <c r="G164" s="135" t="s">
        <v>146</v>
      </c>
      <c r="H164" s="136">
        <v>39.6</v>
      </c>
      <c r="I164" s="137"/>
      <c r="J164" s="138">
        <f>ROUND(I164*H164,2)</f>
        <v>0</v>
      </c>
      <c r="K164" s="139"/>
      <c r="L164" s="30"/>
      <c r="M164" s="140" t="s">
        <v>1</v>
      </c>
      <c r="N164" s="141" t="s">
        <v>40</v>
      </c>
      <c r="P164" s="142">
        <f>O164*H164</f>
        <v>0</v>
      </c>
      <c r="Q164" s="142">
        <v>0</v>
      </c>
      <c r="R164" s="142">
        <f>Q164*H164</f>
        <v>0</v>
      </c>
      <c r="S164" s="142">
        <v>0.13100000000000001</v>
      </c>
      <c r="T164" s="143">
        <f>S164*H164</f>
        <v>5.1876000000000007</v>
      </c>
      <c r="AR164" s="144" t="s">
        <v>147</v>
      </c>
      <c r="AT164" s="144" t="s">
        <v>143</v>
      </c>
      <c r="AU164" s="144" t="s">
        <v>85</v>
      </c>
      <c r="AY164" s="15" t="s">
        <v>140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5" t="s">
        <v>83</v>
      </c>
      <c r="BK164" s="145">
        <f>ROUND(I164*H164,2)</f>
        <v>0</v>
      </c>
      <c r="BL164" s="15" t="s">
        <v>147</v>
      </c>
      <c r="BM164" s="144" t="s">
        <v>210</v>
      </c>
    </row>
    <row r="165" spans="2:65" s="12" customFormat="1">
      <c r="B165" s="146"/>
      <c r="D165" s="147" t="s">
        <v>149</v>
      </c>
      <c r="E165" s="148" t="s">
        <v>1</v>
      </c>
      <c r="F165" s="149" t="s">
        <v>150</v>
      </c>
      <c r="H165" s="150">
        <v>39.6</v>
      </c>
      <c r="I165" s="151"/>
      <c r="L165" s="146"/>
      <c r="M165" s="152"/>
      <c r="T165" s="153"/>
      <c r="AT165" s="148" t="s">
        <v>149</v>
      </c>
      <c r="AU165" s="148" t="s">
        <v>85</v>
      </c>
      <c r="AV165" s="12" t="s">
        <v>85</v>
      </c>
      <c r="AW165" s="12" t="s">
        <v>32</v>
      </c>
      <c r="AX165" s="12" t="s">
        <v>83</v>
      </c>
      <c r="AY165" s="148" t="s">
        <v>140</v>
      </c>
    </row>
    <row r="166" spans="2:65" s="1" customFormat="1" ht="24.2" customHeight="1">
      <c r="B166" s="30"/>
      <c r="C166" s="132" t="s">
        <v>211</v>
      </c>
      <c r="D166" s="132" t="s">
        <v>143</v>
      </c>
      <c r="E166" s="133" t="s">
        <v>212</v>
      </c>
      <c r="F166" s="134" t="s">
        <v>213</v>
      </c>
      <c r="G166" s="135" t="s">
        <v>146</v>
      </c>
      <c r="H166" s="136">
        <v>107.1</v>
      </c>
      <c r="I166" s="137"/>
      <c r="J166" s="138">
        <f>ROUND(I166*H166,2)</f>
        <v>0</v>
      </c>
      <c r="K166" s="139"/>
      <c r="L166" s="30"/>
      <c r="M166" s="140" t="s">
        <v>1</v>
      </c>
      <c r="N166" s="141" t="s">
        <v>40</v>
      </c>
      <c r="P166" s="142">
        <f>O166*H166</f>
        <v>0</v>
      </c>
      <c r="Q166" s="142">
        <v>0</v>
      </c>
      <c r="R166" s="142">
        <f>Q166*H166</f>
        <v>0</v>
      </c>
      <c r="S166" s="142">
        <v>6.0999999999999999E-2</v>
      </c>
      <c r="T166" s="143">
        <f>S166*H166</f>
        <v>6.5330999999999992</v>
      </c>
      <c r="AR166" s="144" t="s">
        <v>147</v>
      </c>
      <c r="AT166" s="144" t="s">
        <v>143</v>
      </c>
      <c r="AU166" s="144" t="s">
        <v>85</v>
      </c>
      <c r="AY166" s="15" t="s">
        <v>140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5" t="s">
        <v>83</v>
      </c>
      <c r="BK166" s="145">
        <f>ROUND(I166*H166,2)</f>
        <v>0</v>
      </c>
      <c r="BL166" s="15" t="s">
        <v>147</v>
      </c>
      <c r="BM166" s="144" t="s">
        <v>214</v>
      </c>
    </row>
    <row r="167" spans="2:65" s="1" customFormat="1" ht="24.2" customHeight="1">
      <c r="B167" s="30"/>
      <c r="C167" s="132" t="s">
        <v>215</v>
      </c>
      <c r="D167" s="132" t="s">
        <v>143</v>
      </c>
      <c r="E167" s="133" t="s">
        <v>216</v>
      </c>
      <c r="F167" s="134" t="s">
        <v>217</v>
      </c>
      <c r="G167" s="135" t="s">
        <v>146</v>
      </c>
      <c r="H167" s="136">
        <v>107.1</v>
      </c>
      <c r="I167" s="137"/>
      <c r="J167" s="138">
        <f>ROUND(I167*H167,2)</f>
        <v>0</v>
      </c>
      <c r="K167" s="139"/>
      <c r="L167" s="30"/>
      <c r="M167" s="140" t="s">
        <v>1</v>
      </c>
      <c r="N167" s="141" t="s">
        <v>40</v>
      </c>
      <c r="P167" s="142">
        <f>O167*H167</f>
        <v>0</v>
      </c>
      <c r="Q167" s="142">
        <v>0</v>
      </c>
      <c r="R167" s="142">
        <f>Q167*H167</f>
        <v>0</v>
      </c>
      <c r="S167" s="142">
        <v>6.8000000000000005E-2</v>
      </c>
      <c r="T167" s="143">
        <f>S167*H167</f>
        <v>7.2827999999999999</v>
      </c>
      <c r="AR167" s="144" t="s">
        <v>147</v>
      </c>
      <c r="AT167" s="144" t="s">
        <v>143</v>
      </c>
      <c r="AU167" s="144" t="s">
        <v>85</v>
      </c>
      <c r="AY167" s="15" t="s">
        <v>140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5" t="s">
        <v>83</v>
      </c>
      <c r="BK167" s="145">
        <f>ROUND(I167*H167,2)</f>
        <v>0</v>
      </c>
      <c r="BL167" s="15" t="s">
        <v>147</v>
      </c>
      <c r="BM167" s="144" t="s">
        <v>218</v>
      </c>
    </row>
    <row r="168" spans="2:65" s="12" customFormat="1">
      <c r="B168" s="146"/>
      <c r="D168" s="147" t="s">
        <v>149</v>
      </c>
      <c r="E168" s="148" t="s">
        <v>1</v>
      </c>
      <c r="F168" s="149" t="s">
        <v>219</v>
      </c>
      <c r="H168" s="150">
        <v>40.5</v>
      </c>
      <c r="I168" s="151"/>
      <c r="L168" s="146"/>
      <c r="M168" s="152"/>
      <c r="T168" s="153"/>
      <c r="AT168" s="148" t="s">
        <v>149</v>
      </c>
      <c r="AU168" s="148" t="s">
        <v>85</v>
      </c>
      <c r="AV168" s="12" t="s">
        <v>85</v>
      </c>
      <c r="AW168" s="12" t="s">
        <v>32</v>
      </c>
      <c r="AX168" s="12" t="s">
        <v>75</v>
      </c>
      <c r="AY168" s="148" t="s">
        <v>140</v>
      </c>
    </row>
    <row r="169" spans="2:65" s="12" customFormat="1">
      <c r="B169" s="146"/>
      <c r="D169" s="147" t="s">
        <v>149</v>
      </c>
      <c r="E169" s="148" t="s">
        <v>1</v>
      </c>
      <c r="F169" s="149" t="s">
        <v>220</v>
      </c>
      <c r="H169" s="150">
        <v>39.6</v>
      </c>
      <c r="I169" s="151"/>
      <c r="L169" s="146"/>
      <c r="M169" s="152"/>
      <c r="T169" s="153"/>
      <c r="AT169" s="148" t="s">
        <v>149</v>
      </c>
      <c r="AU169" s="148" t="s">
        <v>85</v>
      </c>
      <c r="AV169" s="12" t="s">
        <v>85</v>
      </c>
      <c r="AW169" s="12" t="s">
        <v>32</v>
      </c>
      <c r="AX169" s="12" t="s">
        <v>75</v>
      </c>
      <c r="AY169" s="148" t="s">
        <v>140</v>
      </c>
    </row>
    <row r="170" spans="2:65" s="12" customFormat="1">
      <c r="B170" s="146"/>
      <c r="D170" s="147" t="s">
        <v>149</v>
      </c>
      <c r="E170" s="148" t="s">
        <v>1</v>
      </c>
      <c r="F170" s="149" t="s">
        <v>221</v>
      </c>
      <c r="H170" s="150">
        <v>27</v>
      </c>
      <c r="I170" s="151"/>
      <c r="L170" s="146"/>
      <c r="M170" s="152"/>
      <c r="T170" s="153"/>
      <c r="AT170" s="148" t="s">
        <v>149</v>
      </c>
      <c r="AU170" s="148" t="s">
        <v>85</v>
      </c>
      <c r="AV170" s="12" t="s">
        <v>85</v>
      </c>
      <c r="AW170" s="12" t="s">
        <v>32</v>
      </c>
      <c r="AX170" s="12" t="s">
        <v>75</v>
      </c>
      <c r="AY170" s="148" t="s">
        <v>140</v>
      </c>
    </row>
    <row r="171" spans="2:65" s="13" customFormat="1">
      <c r="B171" s="154"/>
      <c r="D171" s="147" t="s">
        <v>149</v>
      </c>
      <c r="E171" s="155" t="s">
        <v>1</v>
      </c>
      <c r="F171" s="156" t="s">
        <v>153</v>
      </c>
      <c r="H171" s="157">
        <v>107.1</v>
      </c>
      <c r="I171" s="158"/>
      <c r="L171" s="154"/>
      <c r="M171" s="159"/>
      <c r="T171" s="160"/>
      <c r="AT171" s="155" t="s">
        <v>149</v>
      </c>
      <c r="AU171" s="155" t="s">
        <v>85</v>
      </c>
      <c r="AV171" s="13" t="s">
        <v>147</v>
      </c>
      <c r="AW171" s="13" t="s">
        <v>32</v>
      </c>
      <c r="AX171" s="13" t="s">
        <v>83</v>
      </c>
      <c r="AY171" s="155" t="s">
        <v>140</v>
      </c>
    </row>
    <row r="172" spans="2:65" s="11" customFormat="1" ht="22.9" customHeight="1">
      <c r="B172" s="120"/>
      <c r="D172" s="121" t="s">
        <v>74</v>
      </c>
      <c r="E172" s="130" t="s">
        <v>222</v>
      </c>
      <c r="F172" s="130" t="s">
        <v>223</v>
      </c>
      <c r="I172" s="123"/>
      <c r="J172" s="131">
        <f>BK172</f>
        <v>0</v>
      </c>
      <c r="L172" s="120"/>
      <c r="M172" s="125"/>
      <c r="P172" s="126">
        <f>SUM(P173:P179)</f>
        <v>0</v>
      </c>
      <c r="R172" s="126">
        <f>SUM(R173:R179)</f>
        <v>0</v>
      </c>
      <c r="T172" s="127">
        <f>SUM(T173:T179)</f>
        <v>0</v>
      </c>
      <c r="AR172" s="121" t="s">
        <v>83</v>
      </c>
      <c r="AT172" s="128" t="s">
        <v>74</v>
      </c>
      <c r="AU172" s="128" t="s">
        <v>83</v>
      </c>
      <c r="AY172" s="121" t="s">
        <v>140</v>
      </c>
      <c r="BK172" s="129">
        <f>SUM(BK173:BK179)</f>
        <v>0</v>
      </c>
    </row>
    <row r="173" spans="2:65" s="1" customFormat="1" ht="24.2" customHeight="1">
      <c r="B173" s="30"/>
      <c r="C173" s="132" t="s">
        <v>224</v>
      </c>
      <c r="D173" s="132" t="s">
        <v>143</v>
      </c>
      <c r="E173" s="133" t="s">
        <v>225</v>
      </c>
      <c r="F173" s="134" t="s">
        <v>226</v>
      </c>
      <c r="G173" s="135" t="s">
        <v>227</v>
      </c>
      <c r="H173" s="136">
        <v>24.132000000000001</v>
      </c>
      <c r="I173" s="137"/>
      <c r="J173" s="138">
        <f>ROUND(I173*H173,2)</f>
        <v>0</v>
      </c>
      <c r="K173" s="139"/>
      <c r="L173" s="30"/>
      <c r="M173" s="140" t="s">
        <v>1</v>
      </c>
      <c r="N173" s="141" t="s">
        <v>40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147</v>
      </c>
      <c r="AT173" s="144" t="s">
        <v>143</v>
      </c>
      <c r="AU173" s="144" t="s">
        <v>85</v>
      </c>
      <c r="AY173" s="15" t="s">
        <v>140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5" t="s">
        <v>83</v>
      </c>
      <c r="BK173" s="145">
        <f>ROUND(I173*H173,2)</f>
        <v>0</v>
      </c>
      <c r="BL173" s="15" t="s">
        <v>147</v>
      </c>
      <c r="BM173" s="144" t="s">
        <v>228</v>
      </c>
    </row>
    <row r="174" spans="2:65" s="1" customFormat="1" ht="33" customHeight="1">
      <c r="B174" s="30"/>
      <c r="C174" s="132" t="s">
        <v>229</v>
      </c>
      <c r="D174" s="132" t="s">
        <v>143</v>
      </c>
      <c r="E174" s="133" t="s">
        <v>230</v>
      </c>
      <c r="F174" s="134" t="s">
        <v>231</v>
      </c>
      <c r="G174" s="135" t="s">
        <v>227</v>
      </c>
      <c r="H174" s="136">
        <v>217.18799999999999</v>
      </c>
      <c r="I174" s="137"/>
      <c r="J174" s="138">
        <f>ROUND(I174*H174,2)</f>
        <v>0</v>
      </c>
      <c r="K174" s="139"/>
      <c r="L174" s="30"/>
      <c r="M174" s="140" t="s">
        <v>1</v>
      </c>
      <c r="N174" s="141" t="s">
        <v>40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147</v>
      </c>
      <c r="AT174" s="144" t="s">
        <v>143</v>
      </c>
      <c r="AU174" s="144" t="s">
        <v>85</v>
      </c>
      <c r="AY174" s="15" t="s">
        <v>140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5" t="s">
        <v>83</v>
      </c>
      <c r="BK174" s="145">
        <f>ROUND(I174*H174,2)</f>
        <v>0</v>
      </c>
      <c r="BL174" s="15" t="s">
        <v>147</v>
      </c>
      <c r="BM174" s="144" t="s">
        <v>232</v>
      </c>
    </row>
    <row r="175" spans="2:65" s="12" customFormat="1">
      <c r="B175" s="146"/>
      <c r="D175" s="147" t="s">
        <v>149</v>
      </c>
      <c r="E175" s="148" t="s">
        <v>1</v>
      </c>
      <c r="F175" s="149" t="s">
        <v>233</v>
      </c>
      <c r="H175" s="150">
        <v>217.18799999999999</v>
      </c>
      <c r="I175" s="151"/>
      <c r="L175" s="146"/>
      <c r="M175" s="152"/>
      <c r="T175" s="153"/>
      <c r="AT175" s="148" t="s">
        <v>149</v>
      </c>
      <c r="AU175" s="148" t="s">
        <v>85</v>
      </c>
      <c r="AV175" s="12" t="s">
        <v>85</v>
      </c>
      <c r="AW175" s="12" t="s">
        <v>32</v>
      </c>
      <c r="AX175" s="12" t="s">
        <v>83</v>
      </c>
      <c r="AY175" s="148" t="s">
        <v>140</v>
      </c>
    </row>
    <row r="176" spans="2:65" s="1" customFormat="1" ht="24.2" customHeight="1">
      <c r="B176" s="30"/>
      <c r="C176" s="132" t="s">
        <v>234</v>
      </c>
      <c r="D176" s="132" t="s">
        <v>143</v>
      </c>
      <c r="E176" s="133" t="s">
        <v>235</v>
      </c>
      <c r="F176" s="134" t="s">
        <v>236</v>
      </c>
      <c r="G176" s="135" t="s">
        <v>227</v>
      </c>
      <c r="H176" s="136">
        <v>24.132000000000001</v>
      </c>
      <c r="I176" s="137"/>
      <c r="J176" s="138">
        <f>ROUND(I176*H176,2)</f>
        <v>0</v>
      </c>
      <c r="K176" s="139"/>
      <c r="L176" s="30"/>
      <c r="M176" s="140" t="s">
        <v>1</v>
      </c>
      <c r="N176" s="141" t="s">
        <v>40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147</v>
      </c>
      <c r="AT176" s="144" t="s">
        <v>143</v>
      </c>
      <c r="AU176" s="144" t="s">
        <v>85</v>
      </c>
      <c r="AY176" s="15" t="s">
        <v>140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5" t="s">
        <v>83</v>
      </c>
      <c r="BK176" s="145">
        <f>ROUND(I176*H176,2)</f>
        <v>0</v>
      </c>
      <c r="BL176" s="15" t="s">
        <v>147</v>
      </c>
      <c r="BM176" s="144" t="s">
        <v>237</v>
      </c>
    </row>
    <row r="177" spans="2:65" s="1" customFormat="1" ht="24.2" customHeight="1">
      <c r="B177" s="30"/>
      <c r="C177" s="132" t="s">
        <v>7</v>
      </c>
      <c r="D177" s="132" t="s">
        <v>143</v>
      </c>
      <c r="E177" s="133" t="s">
        <v>238</v>
      </c>
      <c r="F177" s="134" t="s">
        <v>239</v>
      </c>
      <c r="G177" s="135" t="s">
        <v>227</v>
      </c>
      <c r="H177" s="136">
        <v>217.18799999999999</v>
      </c>
      <c r="I177" s="137"/>
      <c r="J177" s="138">
        <f>ROUND(I177*H177,2)</f>
        <v>0</v>
      </c>
      <c r="K177" s="139"/>
      <c r="L177" s="30"/>
      <c r="M177" s="140" t="s">
        <v>1</v>
      </c>
      <c r="N177" s="141" t="s">
        <v>40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147</v>
      </c>
      <c r="AT177" s="144" t="s">
        <v>143</v>
      </c>
      <c r="AU177" s="144" t="s">
        <v>85</v>
      </c>
      <c r="AY177" s="15" t="s">
        <v>140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5" t="s">
        <v>83</v>
      </c>
      <c r="BK177" s="145">
        <f>ROUND(I177*H177,2)</f>
        <v>0</v>
      </c>
      <c r="BL177" s="15" t="s">
        <v>147</v>
      </c>
      <c r="BM177" s="144" t="s">
        <v>240</v>
      </c>
    </row>
    <row r="178" spans="2:65" s="12" customFormat="1">
      <c r="B178" s="146"/>
      <c r="D178" s="147" t="s">
        <v>149</v>
      </c>
      <c r="E178" s="148" t="s">
        <v>1</v>
      </c>
      <c r="F178" s="149" t="s">
        <v>233</v>
      </c>
      <c r="H178" s="150">
        <v>217.18799999999999</v>
      </c>
      <c r="I178" s="151"/>
      <c r="L178" s="146"/>
      <c r="M178" s="152"/>
      <c r="T178" s="153"/>
      <c r="AT178" s="148" t="s">
        <v>149</v>
      </c>
      <c r="AU178" s="148" t="s">
        <v>85</v>
      </c>
      <c r="AV178" s="12" t="s">
        <v>85</v>
      </c>
      <c r="AW178" s="12" t="s">
        <v>32</v>
      </c>
      <c r="AX178" s="12" t="s">
        <v>83</v>
      </c>
      <c r="AY178" s="148" t="s">
        <v>140</v>
      </c>
    </row>
    <row r="179" spans="2:65" s="1" customFormat="1" ht="24.2" customHeight="1">
      <c r="B179" s="30"/>
      <c r="C179" s="132" t="s">
        <v>241</v>
      </c>
      <c r="D179" s="132" t="s">
        <v>143</v>
      </c>
      <c r="E179" s="133" t="s">
        <v>242</v>
      </c>
      <c r="F179" s="134" t="s">
        <v>243</v>
      </c>
      <c r="G179" s="135" t="s">
        <v>227</v>
      </c>
      <c r="H179" s="136">
        <v>24.132000000000001</v>
      </c>
      <c r="I179" s="137"/>
      <c r="J179" s="138">
        <f>ROUND(I179*H179,2)</f>
        <v>0</v>
      </c>
      <c r="K179" s="139"/>
      <c r="L179" s="30"/>
      <c r="M179" s="140" t="s">
        <v>1</v>
      </c>
      <c r="N179" s="141" t="s">
        <v>40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147</v>
      </c>
      <c r="AT179" s="144" t="s">
        <v>143</v>
      </c>
      <c r="AU179" s="144" t="s">
        <v>85</v>
      </c>
      <c r="AY179" s="15" t="s">
        <v>140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5" t="s">
        <v>83</v>
      </c>
      <c r="BK179" s="145">
        <f>ROUND(I179*H179,2)</f>
        <v>0</v>
      </c>
      <c r="BL179" s="15" t="s">
        <v>147</v>
      </c>
      <c r="BM179" s="144" t="s">
        <v>244</v>
      </c>
    </row>
    <row r="180" spans="2:65" s="11" customFormat="1" ht="22.9" customHeight="1">
      <c r="B180" s="120"/>
      <c r="D180" s="121" t="s">
        <v>74</v>
      </c>
      <c r="E180" s="130" t="s">
        <v>245</v>
      </c>
      <c r="F180" s="130" t="s">
        <v>246</v>
      </c>
      <c r="I180" s="123"/>
      <c r="J180" s="131">
        <f>BK180</f>
        <v>0</v>
      </c>
      <c r="L180" s="120"/>
      <c r="M180" s="125"/>
      <c r="P180" s="126">
        <f>P181</f>
        <v>0</v>
      </c>
      <c r="R180" s="126">
        <f>R181</f>
        <v>0</v>
      </c>
      <c r="T180" s="127">
        <f>T181</f>
        <v>0</v>
      </c>
      <c r="AR180" s="121" t="s">
        <v>83</v>
      </c>
      <c r="AT180" s="128" t="s">
        <v>74</v>
      </c>
      <c r="AU180" s="128" t="s">
        <v>83</v>
      </c>
      <c r="AY180" s="121" t="s">
        <v>140</v>
      </c>
      <c r="BK180" s="129">
        <f>BK181</f>
        <v>0</v>
      </c>
    </row>
    <row r="181" spans="2:65" s="1" customFormat="1" ht="21.75" customHeight="1">
      <c r="B181" s="30"/>
      <c r="C181" s="132" t="s">
        <v>247</v>
      </c>
      <c r="D181" s="132" t="s">
        <v>143</v>
      </c>
      <c r="E181" s="133" t="s">
        <v>248</v>
      </c>
      <c r="F181" s="134" t="s">
        <v>249</v>
      </c>
      <c r="G181" s="135" t="s">
        <v>227</v>
      </c>
      <c r="H181" s="136">
        <v>50.66</v>
      </c>
      <c r="I181" s="137"/>
      <c r="J181" s="138">
        <f>ROUND(I181*H181,2)</f>
        <v>0</v>
      </c>
      <c r="K181" s="139"/>
      <c r="L181" s="30"/>
      <c r="M181" s="140" t="s">
        <v>1</v>
      </c>
      <c r="N181" s="141" t="s">
        <v>40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147</v>
      </c>
      <c r="AT181" s="144" t="s">
        <v>143</v>
      </c>
      <c r="AU181" s="144" t="s">
        <v>85</v>
      </c>
      <c r="AY181" s="15" t="s">
        <v>140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5" t="s">
        <v>83</v>
      </c>
      <c r="BK181" s="145">
        <f>ROUND(I181*H181,2)</f>
        <v>0</v>
      </c>
      <c r="BL181" s="15" t="s">
        <v>147</v>
      </c>
      <c r="BM181" s="144" t="s">
        <v>250</v>
      </c>
    </row>
    <row r="182" spans="2:65" s="11" customFormat="1" ht="25.9" customHeight="1">
      <c r="B182" s="120"/>
      <c r="D182" s="121" t="s">
        <v>74</v>
      </c>
      <c r="E182" s="122" t="s">
        <v>251</v>
      </c>
      <c r="F182" s="122" t="s">
        <v>252</v>
      </c>
      <c r="I182" s="123"/>
      <c r="J182" s="124">
        <f>BK182</f>
        <v>0</v>
      </c>
      <c r="L182" s="120"/>
      <c r="M182" s="125"/>
      <c r="P182" s="126">
        <f>P183+P192+P196+P208+P217+P221+P229+P245+P256+P270</f>
        <v>0</v>
      </c>
      <c r="R182" s="126">
        <f>R183+R192+R196+R208+R217+R221+R229+R245+R256+R270</f>
        <v>7.1042531599999998</v>
      </c>
      <c r="T182" s="127">
        <f>T183+T192+T196+T208+T217+T221+T229+T245+T256+T270</f>
        <v>5.1285342400000005</v>
      </c>
      <c r="AR182" s="121" t="s">
        <v>85</v>
      </c>
      <c r="AT182" s="128" t="s">
        <v>74</v>
      </c>
      <c r="AU182" s="128" t="s">
        <v>75</v>
      </c>
      <c r="AY182" s="121" t="s">
        <v>140</v>
      </c>
      <c r="BK182" s="129">
        <f>BK183+BK192+BK196+BK208+BK217+BK221+BK229+BK245+BK256+BK270</f>
        <v>0</v>
      </c>
    </row>
    <row r="183" spans="2:65" s="11" customFormat="1" ht="22.9" customHeight="1">
      <c r="B183" s="120"/>
      <c r="D183" s="121" t="s">
        <v>74</v>
      </c>
      <c r="E183" s="130" t="s">
        <v>253</v>
      </c>
      <c r="F183" s="130" t="s">
        <v>254</v>
      </c>
      <c r="I183" s="123"/>
      <c r="J183" s="131">
        <f>BK183</f>
        <v>0</v>
      </c>
      <c r="L183" s="120"/>
      <c r="M183" s="125"/>
      <c r="P183" s="126">
        <f>SUM(P184:P191)</f>
        <v>0</v>
      </c>
      <c r="R183" s="126">
        <f>SUM(R184:R191)</f>
        <v>0.31521920000000003</v>
      </c>
      <c r="T183" s="127">
        <f>SUM(T184:T191)</f>
        <v>0</v>
      </c>
      <c r="AR183" s="121" t="s">
        <v>85</v>
      </c>
      <c r="AT183" s="128" t="s">
        <v>74</v>
      </c>
      <c r="AU183" s="128" t="s">
        <v>83</v>
      </c>
      <c r="AY183" s="121" t="s">
        <v>140</v>
      </c>
      <c r="BK183" s="129">
        <f>SUM(BK184:BK191)</f>
        <v>0</v>
      </c>
    </row>
    <row r="184" spans="2:65" s="1" customFormat="1" ht="24.2" customHeight="1">
      <c r="B184" s="30"/>
      <c r="C184" s="132" t="s">
        <v>255</v>
      </c>
      <c r="D184" s="132" t="s">
        <v>143</v>
      </c>
      <c r="E184" s="133" t="s">
        <v>256</v>
      </c>
      <c r="F184" s="134" t="s">
        <v>257</v>
      </c>
      <c r="G184" s="135" t="s">
        <v>146</v>
      </c>
      <c r="H184" s="136">
        <v>45</v>
      </c>
      <c r="I184" s="137"/>
      <c r="J184" s="138">
        <f>ROUND(I184*H184,2)</f>
        <v>0</v>
      </c>
      <c r="K184" s="139"/>
      <c r="L184" s="30"/>
      <c r="M184" s="140" t="s">
        <v>1</v>
      </c>
      <c r="N184" s="141" t="s">
        <v>40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211</v>
      </c>
      <c r="AT184" s="144" t="s">
        <v>143</v>
      </c>
      <c r="AU184" s="144" t="s">
        <v>85</v>
      </c>
      <c r="AY184" s="15" t="s">
        <v>140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5" t="s">
        <v>83</v>
      </c>
      <c r="BK184" s="145">
        <f>ROUND(I184*H184,2)</f>
        <v>0</v>
      </c>
      <c r="BL184" s="15" t="s">
        <v>211</v>
      </c>
      <c r="BM184" s="144" t="s">
        <v>258</v>
      </c>
    </row>
    <row r="185" spans="2:65" s="12" customFormat="1">
      <c r="B185" s="146"/>
      <c r="D185" s="147" t="s">
        <v>149</v>
      </c>
      <c r="E185" s="148" t="s">
        <v>1</v>
      </c>
      <c r="F185" s="149" t="s">
        <v>259</v>
      </c>
      <c r="H185" s="150">
        <v>45</v>
      </c>
      <c r="I185" s="151"/>
      <c r="L185" s="146"/>
      <c r="M185" s="152"/>
      <c r="T185" s="153"/>
      <c r="AT185" s="148" t="s">
        <v>149</v>
      </c>
      <c r="AU185" s="148" t="s">
        <v>85</v>
      </c>
      <c r="AV185" s="12" t="s">
        <v>85</v>
      </c>
      <c r="AW185" s="12" t="s">
        <v>32</v>
      </c>
      <c r="AX185" s="12" t="s">
        <v>83</v>
      </c>
      <c r="AY185" s="148" t="s">
        <v>140</v>
      </c>
    </row>
    <row r="186" spans="2:65" s="1" customFormat="1" ht="16.5" customHeight="1">
      <c r="B186" s="30"/>
      <c r="C186" s="161" t="s">
        <v>260</v>
      </c>
      <c r="D186" s="161" t="s">
        <v>261</v>
      </c>
      <c r="E186" s="162" t="s">
        <v>262</v>
      </c>
      <c r="F186" s="163" t="s">
        <v>263</v>
      </c>
      <c r="G186" s="164" t="s">
        <v>227</v>
      </c>
      <c r="H186" s="165">
        <v>1.4E-2</v>
      </c>
      <c r="I186" s="166"/>
      <c r="J186" s="167">
        <f>ROUND(I186*H186,2)</f>
        <v>0</v>
      </c>
      <c r="K186" s="168"/>
      <c r="L186" s="169"/>
      <c r="M186" s="170" t="s">
        <v>1</v>
      </c>
      <c r="N186" s="171" t="s">
        <v>40</v>
      </c>
      <c r="P186" s="142">
        <f>O186*H186</f>
        <v>0</v>
      </c>
      <c r="Q186" s="142">
        <v>1</v>
      </c>
      <c r="R186" s="142">
        <f>Q186*H186</f>
        <v>1.4E-2</v>
      </c>
      <c r="S186" s="142">
        <v>0</v>
      </c>
      <c r="T186" s="143">
        <f>S186*H186</f>
        <v>0</v>
      </c>
      <c r="AR186" s="144" t="s">
        <v>264</v>
      </c>
      <c r="AT186" s="144" t="s">
        <v>261</v>
      </c>
      <c r="AU186" s="144" t="s">
        <v>85</v>
      </c>
      <c r="AY186" s="15" t="s">
        <v>140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5" t="s">
        <v>83</v>
      </c>
      <c r="BK186" s="145">
        <f>ROUND(I186*H186,2)</f>
        <v>0</v>
      </c>
      <c r="BL186" s="15" t="s">
        <v>211</v>
      </c>
      <c r="BM186" s="144" t="s">
        <v>265</v>
      </c>
    </row>
    <row r="187" spans="2:65" s="12" customFormat="1">
      <c r="B187" s="146"/>
      <c r="D187" s="147" t="s">
        <v>149</v>
      </c>
      <c r="E187" s="148" t="s">
        <v>1</v>
      </c>
      <c r="F187" s="149" t="s">
        <v>266</v>
      </c>
      <c r="H187" s="150">
        <v>1.4E-2</v>
      </c>
      <c r="I187" s="151"/>
      <c r="L187" s="146"/>
      <c r="M187" s="152"/>
      <c r="T187" s="153"/>
      <c r="AT187" s="148" t="s">
        <v>149</v>
      </c>
      <c r="AU187" s="148" t="s">
        <v>85</v>
      </c>
      <c r="AV187" s="12" t="s">
        <v>85</v>
      </c>
      <c r="AW187" s="12" t="s">
        <v>32</v>
      </c>
      <c r="AX187" s="12" t="s">
        <v>83</v>
      </c>
      <c r="AY187" s="148" t="s">
        <v>140</v>
      </c>
    </row>
    <row r="188" spans="2:65" s="1" customFormat="1" ht="24.2" customHeight="1">
      <c r="B188" s="30"/>
      <c r="C188" s="132" t="s">
        <v>267</v>
      </c>
      <c r="D188" s="132" t="s">
        <v>143</v>
      </c>
      <c r="E188" s="133" t="s">
        <v>268</v>
      </c>
      <c r="F188" s="134" t="s">
        <v>269</v>
      </c>
      <c r="G188" s="135" t="s">
        <v>146</v>
      </c>
      <c r="H188" s="136">
        <v>45</v>
      </c>
      <c r="I188" s="137"/>
      <c r="J188" s="138">
        <f>ROUND(I188*H188,2)</f>
        <v>0</v>
      </c>
      <c r="K188" s="139"/>
      <c r="L188" s="30"/>
      <c r="M188" s="140" t="s">
        <v>1</v>
      </c>
      <c r="N188" s="141" t="s">
        <v>40</v>
      </c>
      <c r="P188" s="142">
        <f>O188*H188</f>
        <v>0</v>
      </c>
      <c r="Q188" s="142">
        <v>4.0000000000000002E-4</v>
      </c>
      <c r="R188" s="142">
        <f>Q188*H188</f>
        <v>1.8000000000000002E-2</v>
      </c>
      <c r="S188" s="142">
        <v>0</v>
      </c>
      <c r="T188" s="143">
        <f>S188*H188</f>
        <v>0</v>
      </c>
      <c r="AR188" s="144" t="s">
        <v>211</v>
      </c>
      <c r="AT188" s="144" t="s">
        <v>143</v>
      </c>
      <c r="AU188" s="144" t="s">
        <v>85</v>
      </c>
      <c r="AY188" s="15" t="s">
        <v>140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5" t="s">
        <v>83</v>
      </c>
      <c r="BK188" s="145">
        <f>ROUND(I188*H188,2)</f>
        <v>0</v>
      </c>
      <c r="BL188" s="15" t="s">
        <v>211</v>
      </c>
      <c r="BM188" s="144" t="s">
        <v>270</v>
      </c>
    </row>
    <row r="189" spans="2:65" s="1" customFormat="1" ht="37.9" customHeight="1">
      <c r="B189" s="30"/>
      <c r="C189" s="161" t="s">
        <v>271</v>
      </c>
      <c r="D189" s="161" t="s">
        <v>261</v>
      </c>
      <c r="E189" s="162" t="s">
        <v>272</v>
      </c>
      <c r="F189" s="163" t="s">
        <v>273</v>
      </c>
      <c r="G189" s="164" t="s">
        <v>146</v>
      </c>
      <c r="H189" s="165">
        <v>52.448</v>
      </c>
      <c r="I189" s="166"/>
      <c r="J189" s="167">
        <f>ROUND(I189*H189,2)</f>
        <v>0</v>
      </c>
      <c r="K189" s="168"/>
      <c r="L189" s="169"/>
      <c r="M189" s="170" t="s">
        <v>1</v>
      </c>
      <c r="N189" s="171" t="s">
        <v>40</v>
      </c>
      <c r="P189" s="142">
        <f>O189*H189</f>
        <v>0</v>
      </c>
      <c r="Q189" s="142">
        <v>5.4000000000000003E-3</v>
      </c>
      <c r="R189" s="142">
        <f>Q189*H189</f>
        <v>0.2832192</v>
      </c>
      <c r="S189" s="142">
        <v>0</v>
      </c>
      <c r="T189" s="143">
        <f>S189*H189</f>
        <v>0</v>
      </c>
      <c r="AR189" s="144" t="s">
        <v>264</v>
      </c>
      <c r="AT189" s="144" t="s">
        <v>261</v>
      </c>
      <c r="AU189" s="144" t="s">
        <v>85</v>
      </c>
      <c r="AY189" s="15" t="s">
        <v>140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5" t="s">
        <v>83</v>
      </c>
      <c r="BK189" s="145">
        <f>ROUND(I189*H189,2)</f>
        <v>0</v>
      </c>
      <c r="BL189" s="15" t="s">
        <v>211</v>
      </c>
      <c r="BM189" s="144" t="s">
        <v>274</v>
      </c>
    </row>
    <row r="190" spans="2:65" s="12" customFormat="1">
      <c r="B190" s="146"/>
      <c r="D190" s="147" t="s">
        <v>149</v>
      </c>
      <c r="E190" s="148" t="s">
        <v>1</v>
      </c>
      <c r="F190" s="149" t="s">
        <v>275</v>
      </c>
      <c r="H190" s="150">
        <v>52.448</v>
      </c>
      <c r="I190" s="151"/>
      <c r="L190" s="146"/>
      <c r="M190" s="152"/>
      <c r="T190" s="153"/>
      <c r="AT190" s="148" t="s">
        <v>149</v>
      </c>
      <c r="AU190" s="148" t="s">
        <v>85</v>
      </c>
      <c r="AV190" s="12" t="s">
        <v>85</v>
      </c>
      <c r="AW190" s="12" t="s">
        <v>32</v>
      </c>
      <c r="AX190" s="12" t="s">
        <v>83</v>
      </c>
      <c r="AY190" s="148" t="s">
        <v>140</v>
      </c>
    </row>
    <row r="191" spans="2:65" s="1" customFormat="1" ht="33" customHeight="1">
      <c r="B191" s="30"/>
      <c r="C191" s="132" t="s">
        <v>276</v>
      </c>
      <c r="D191" s="132" t="s">
        <v>143</v>
      </c>
      <c r="E191" s="133" t="s">
        <v>277</v>
      </c>
      <c r="F191" s="134" t="s">
        <v>278</v>
      </c>
      <c r="G191" s="135" t="s">
        <v>279</v>
      </c>
      <c r="H191" s="172"/>
      <c r="I191" s="137"/>
      <c r="J191" s="138">
        <f>ROUND(I191*H191,2)</f>
        <v>0</v>
      </c>
      <c r="K191" s="139"/>
      <c r="L191" s="30"/>
      <c r="M191" s="140" t="s">
        <v>1</v>
      </c>
      <c r="N191" s="141" t="s">
        <v>40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211</v>
      </c>
      <c r="AT191" s="144" t="s">
        <v>143</v>
      </c>
      <c r="AU191" s="144" t="s">
        <v>85</v>
      </c>
      <c r="AY191" s="15" t="s">
        <v>140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5" t="s">
        <v>83</v>
      </c>
      <c r="BK191" s="145">
        <f>ROUND(I191*H191,2)</f>
        <v>0</v>
      </c>
      <c r="BL191" s="15" t="s">
        <v>211</v>
      </c>
      <c r="BM191" s="144" t="s">
        <v>280</v>
      </c>
    </row>
    <row r="192" spans="2:65" s="11" customFormat="1" ht="22.9" customHeight="1">
      <c r="B192" s="120"/>
      <c r="D192" s="121" t="s">
        <v>74</v>
      </c>
      <c r="E192" s="130" t="s">
        <v>281</v>
      </c>
      <c r="F192" s="130" t="s">
        <v>282</v>
      </c>
      <c r="I192" s="123"/>
      <c r="J192" s="131">
        <f>BK192</f>
        <v>0</v>
      </c>
      <c r="L192" s="120"/>
      <c r="M192" s="125"/>
      <c r="P192" s="126">
        <f>SUM(P193:P195)</f>
        <v>0</v>
      </c>
      <c r="R192" s="126">
        <f>SUM(R193:R195)</f>
        <v>0</v>
      </c>
      <c r="T192" s="127">
        <f>SUM(T193:T195)</f>
        <v>5.3100000000000001E-2</v>
      </c>
      <c r="AR192" s="121" t="s">
        <v>85</v>
      </c>
      <c r="AT192" s="128" t="s">
        <v>74</v>
      </c>
      <c r="AU192" s="128" t="s">
        <v>83</v>
      </c>
      <c r="AY192" s="121" t="s">
        <v>140</v>
      </c>
      <c r="BK192" s="129">
        <f>SUM(BK193:BK195)</f>
        <v>0</v>
      </c>
    </row>
    <row r="193" spans="2:65" s="1" customFormat="1" ht="24.2" customHeight="1">
      <c r="B193" s="30"/>
      <c r="C193" s="132" t="s">
        <v>283</v>
      </c>
      <c r="D193" s="132" t="s">
        <v>143</v>
      </c>
      <c r="E193" s="133" t="s">
        <v>284</v>
      </c>
      <c r="F193" s="134" t="s">
        <v>285</v>
      </c>
      <c r="G193" s="135" t="s">
        <v>171</v>
      </c>
      <c r="H193" s="136">
        <v>10</v>
      </c>
      <c r="I193" s="137"/>
      <c r="J193" s="138">
        <f>ROUND(I193*H193,2)</f>
        <v>0</v>
      </c>
      <c r="K193" s="139"/>
      <c r="L193" s="30"/>
      <c r="M193" s="140" t="s">
        <v>1</v>
      </c>
      <c r="N193" s="141" t="s">
        <v>40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211</v>
      </c>
      <c r="AT193" s="144" t="s">
        <v>143</v>
      </c>
      <c r="AU193" s="144" t="s">
        <v>85</v>
      </c>
      <c r="AY193" s="15" t="s">
        <v>140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5" t="s">
        <v>83</v>
      </c>
      <c r="BK193" s="145">
        <f>ROUND(I193*H193,2)</f>
        <v>0</v>
      </c>
      <c r="BL193" s="15" t="s">
        <v>211</v>
      </c>
      <c r="BM193" s="144" t="s">
        <v>286</v>
      </c>
    </row>
    <row r="194" spans="2:65" s="1" customFormat="1" ht="21.75" customHeight="1">
      <c r="B194" s="30"/>
      <c r="C194" s="132" t="s">
        <v>287</v>
      </c>
      <c r="D194" s="132" t="s">
        <v>143</v>
      </c>
      <c r="E194" s="133" t="s">
        <v>288</v>
      </c>
      <c r="F194" s="134" t="s">
        <v>289</v>
      </c>
      <c r="G194" s="135" t="s">
        <v>171</v>
      </c>
      <c r="H194" s="136">
        <v>6</v>
      </c>
      <c r="I194" s="137"/>
      <c r="J194" s="138">
        <f>ROUND(I194*H194,2)</f>
        <v>0</v>
      </c>
      <c r="K194" s="139"/>
      <c r="L194" s="30"/>
      <c r="M194" s="140" t="s">
        <v>1</v>
      </c>
      <c r="N194" s="141" t="s">
        <v>40</v>
      </c>
      <c r="P194" s="142">
        <f>O194*H194</f>
        <v>0</v>
      </c>
      <c r="Q194" s="142">
        <v>0</v>
      </c>
      <c r="R194" s="142">
        <f>Q194*H194</f>
        <v>0</v>
      </c>
      <c r="S194" s="142">
        <v>8.8500000000000002E-3</v>
      </c>
      <c r="T194" s="143">
        <f>S194*H194</f>
        <v>5.3100000000000001E-2</v>
      </c>
      <c r="AR194" s="144" t="s">
        <v>211</v>
      </c>
      <c r="AT194" s="144" t="s">
        <v>143</v>
      </c>
      <c r="AU194" s="144" t="s">
        <v>85</v>
      </c>
      <c r="AY194" s="15" t="s">
        <v>140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5" t="s">
        <v>83</v>
      </c>
      <c r="BK194" s="145">
        <f>ROUND(I194*H194,2)</f>
        <v>0</v>
      </c>
      <c r="BL194" s="15" t="s">
        <v>211</v>
      </c>
      <c r="BM194" s="144" t="s">
        <v>290</v>
      </c>
    </row>
    <row r="195" spans="2:65" s="1" customFormat="1" ht="24.2" customHeight="1">
      <c r="B195" s="30"/>
      <c r="C195" s="132" t="s">
        <v>264</v>
      </c>
      <c r="D195" s="132" t="s">
        <v>143</v>
      </c>
      <c r="E195" s="133" t="s">
        <v>291</v>
      </c>
      <c r="F195" s="134" t="s">
        <v>292</v>
      </c>
      <c r="G195" s="135" t="s">
        <v>279</v>
      </c>
      <c r="H195" s="172"/>
      <c r="I195" s="137"/>
      <c r="J195" s="138">
        <f>ROUND(I195*H195,2)</f>
        <v>0</v>
      </c>
      <c r="K195" s="139"/>
      <c r="L195" s="30"/>
      <c r="M195" s="140" t="s">
        <v>1</v>
      </c>
      <c r="N195" s="141" t="s">
        <v>40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211</v>
      </c>
      <c r="AT195" s="144" t="s">
        <v>143</v>
      </c>
      <c r="AU195" s="144" t="s">
        <v>85</v>
      </c>
      <c r="AY195" s="15" t="s">
        <v>140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5" t="s">
        <v>83</v>
      </c>
      <c r="BK195" s="145">
        <f>ROUND(I195*H195,2)</f>
        <v>0</v>
      </c>
      <c r="BL195" s="15" t="s">
        <v>211</v>
      </c>
      <c r="BM195" s="144" t="s">
        <v>293</v>
      </c>
    </row>
    <row r="196" spans="2:65" s="11" customFormat="1" ht="22.9" customHeight="1">
      <c r="B196" s="120"/>
      <c r="D196" s="121" t="s">
        <v>74</v>
      </c>
      <c r="E196" s="130" t="s">
        <v>294</v>
      </c>
      <c r="F196" s="130" t="s">
        <v>295</v>
      </c>
      <c r="I196" s="123"/>
      <c r="J196" s="131">
        <f>BK196</f>
        <v>0</v>
      </c>
      <c r="L196" s="120"/>
      <c r="M196" s="125"/>
      <c r="P196" s="126">
        <f>SUM(P197:P207)</f>
        <v>0</v>
      </c>
      <c r="R196" s="126">
        <f>SUM(R197:R207)</f>
        <v>0</v>
      </c>
      <c r="T196" s="127">
        <f>SUM(T197:T207)</f>
        <v>2.0422900000000004</v>
      </c>
      <c r="AR196" s="121" t="s">
        <v>85</v>
      </c>
      <c r="AT196" s="128" t="s">
        <v>74</v>
      </c>
      <c r="AU196" s="128" t="s">
        <v>83</v>
      </c>
      <c r="AY196" s="121" t="s">
        <v>140</v>
      </c>
      <c r="BK196" s="129">
        <f>SUM(BK197:BK207)</f>
        <v>0</v>
      </c>
    </row>
    <row r="197" spans="2:65" s="1" customFormat="1" ht="16.5" customHeight="1">
      <c r="B197" s="30"/>
      <c r="C197" s="132" t="s">
        <v>296</v>
      </c>
      <c r="D197" s="132" t="s">
        <v>143</v>
      </c>
      <c r="E197" s="133" t="s">
        <v>297</v>
      </c>
      <c r="F197" s="134" t="s">
        <v>298</v>
      </c>
      <c r="G197" s="135" t="s">
        <v>299</v>
      </c>
      <c r="H197" s="136">
        <v>17</v>
      </c>
      <c r="I197" s="137"/>
      <c r="J197" s="138">
        <f>ROUND(I197*H197,2)</f>
        <v>0</v>
      </c>
      <c r="K197" s="139"/>
      <c r="L197" s="30"/>
      <c r="M197" s="140" t="s">
        <v>1</v>
      </c>
      <c r="N197" s="141" t="s">
        <v>40</v>
      </c>
      <c r="P197" s="142">
        <f>O197*H197</f>
        <v>0</v>
      </c>
      <c r="Q197" s="142">
        <v>0</v>
      </c>
      <c r="R197" s="142">
        <f>Q197*H197</f>
        <v>0</v>
      </c>
      <c r="S197" s="142">
        <v>1.933E-2</v>
      </c>
      <c r="T197" s="143">
        <f>S197*H197</f>
        <v>0.32861000000000001</v>
      </c>
      <c r="AR197" s="144" t="s">
        <v>211</v>
      </c>
      <c r="AT197" s="144" t="s">
        <v>143</v>
      </c>
      <c r="AU197" s="144" t="s">
        <v>85</v>
      </c>
      <c r="AY197" s="15" t="s">
        <v>140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5" t="s">
        <v>83</v>
      </c>
      <c r="BK197" s="145">
        <f>ROUND(I197*H197,2)</f>
        <v>0</v>
      </c>
      <c r="BL197" s="15" t="s">
        <v>211</v>
      </c>
      <c r="BM197" s="144" t="s">
        <v>300</v>
      </c>
    </row>
    <row r="198" spans="2:65" s="12" customFormat="1">
      <c r="B198" s="146"/>
      <c r="D198" s="147" t="s">
        <v>149</v>
      </c>
      <c r="E198" s="148" t="s">
        <v>1</v>
      </c>
      <c r="F198" s="149" t="s">
        <v>215</v>
      </c>
      <c r="H198" s="150">
        <v>17</v>
      </c>
      <c r="I198" s="151"/>
      <c r="L198" s="146"/>
      <c r="M198" s="152"/>
      <c r="T198" s="153"/>
      <c r="AT198" s="148" t="s">
        <v>149</v>
      </c>
      <c r="AU198" s="148" t="s">
        <v>85</v>
      </c>
      <c r="AV198" s="12" t="s">
        <v>85</v>
      </c>
      <c r="AW198" s="12" t="s">
        <v>32</v>
      </c>
      <c r="AX198" s="12" t="s">
        <v>83</v>
      </c>
      <c r="AY198" s="148" t="s">
        <v>140</v>
      </c>
    </row>
    <row r="199" spans="2:65" s="1" customFormat="1" ht="21.75" customHeight="1">
      <c r="B199" s="30"/>
      <c r="C199" s="132" t="s">
        <v>301</v>
      </c>
      <c r="D199" s="132" t="s">
        <v>143</v>
      </c>
      <c r="E199" s="133" t="s">
        <v>302</v>
      </c>
      <c r="F199" s="134" t="s">
        <v>303</v>
      </c>
      <c r="G199" s="135" t="s">
        <v>299</v>
      </c>
      <c r="H199" s="136">
        <v>12</v>
      </c>
      <c r="I199" s="137"/>
      <c r="J199" s="138">
        <f>ROUND(I199*H199,2)</f>
        <v>0</v>
      </c>
      <c r="K199" s="139"/>
      <c r="L199" s="30"/>
      <c r="M199" s="140" t="s">
        <v>1</v>
      </c>
      <c r="N199" s="141" t="s">
        <v>40</v>
      </c>
      <c r="P199" s="142">
        <f>O199*H199</f>
        <v>0</v>
      </c>
      <c r="Q199" s="142">
        <v>0</v>
      </c>
      <c r="R199" s="142">
        <f>Q199*H199</f>
        <v>0</v>
      </c>
      <c r="S199" s="142">
        <v>4.8899999999999999E-2</v>
      </c>
      <c r="T199" s="143">
        <f>S199*H199</f>
        <v>0.58679999999999999</v>
      </c>
      <c r="AR199" s="144" t="s">
        <v>211</v>
      </c>
      <c r="AT199" s="144" t="s">
        <v>143</v>
      </c>
      <c r="AU199" s="144" t="s">
        <v>85</v>
      </c>
      <c r="AY199" s="15" t="s">
        <v>140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5" t="s">
        <v>83</v>
      </c>
      <c r="BK199" s="145">
        <f>ROUND(I199*H199,2)</f>
        <v>0</v>
      </c>
      <c r="BL199" s="15" t="s">
        <v>211</v>
      </c>
      <c r="BM199" s="144" t="s">
        <v>304</v>
      </c>
    </row>
    <row r="200" spans="2:65" s="1" customFormat="1" ht="16.5" customHeight="1">
      <c r="B200" s="30"/>
      <c r="C200" s="132" t="s">
        <v>305</v>
      </c>
      <c r="D200" s="132" t="s">
        <v>143</v>
      </c>
      <c r="E200" s="133" t="s">
        <v>306</v>
      </c>
      <c r="F200" s="134" t="s">
        <v>307</v>
      </c>
      <c r="G200" s="135" t="s">
        <v>299</v>
      </c>
      <c r="H200" s="136">
        <v>33</v>
      </c>
      <c r="I200" s="137"/>
      <c r="J200" s="138">
        <f>ROUND(I200*H200,2)</f>
        <v>0</v>
      </c>
      <c r="K200" s="139"/>
      <c r="L200" s="30"/>
      <c r="M200" s="140" t="s">
        <v>1</v>
      </c>
      <c r="N200" s="141" t="s">
        <v>40</v>
      </c>
      <c r="P200" s="142">
        <f>O200*H200</f>
        <v>0</v>
      </c>
      <c r="Q200" s="142">
        <v>0</v>
      </c>
      <c r="R200" s="142">
        <f>Q200*H200</f>
        <v>0</v>
      </c>
      <c r="S200" s="142">
        <v>1.9460000000000002E-2</v>
      </c>
      <c r="T200" s="143">
        <f>S200*H200</f>
        <v>0.64218000000000008</v>
      </c>
      <c r="AR200" s="144" t="s">
        <v>211</v>
      </c>
      <c r="AT200" s="144" t="s">
        <v>143</v>
      </c>
      <c r="AU200" s="144" t="s">
        <v>85</v>
      </c>
      <c r="AY200" s="15" t="s">
        <v>140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5" t="s">
        <v>83</v>
      </c>
      <c r="BK200" s="145">
        <f>ROUND(I200*H200,2)</f>
        <v>0</v>
      </c>
      <c r="BL200" s="15" t="s">
        <v>211</v>
      </c>
      <c r="BM200" s="144" t="s">
        <v>308</v>
      </c>
    </row>
    <row r="201" spans="2:65" s="12" customFormat="1">
      <c r="B201" s="146"/>
      <c r="D201" s="147" t="s">
        <v>149</v>
      </c>
      <c r="E201" s="148" t="s">
        <v>1</v>
      </c>
      <c r="F201" s="149" t="s">
        <v>296</v>
      </c>
      <c r="H201" s="150">
        <v>33</v>
      </c>
      <c r="I201" s="151"/>
      <c r="L201" s="146"/>
      <c r="M201" s="152"/>
      <c r="T201" s="153"/>
      <c r="AT201" s="148" t="s">
        <v>149</v>
      </c>
      <c r="AU201" s="148" t="s">
        <v>85</v>
      </c>
      <c r="AV201" s="12" t="s">
        <v>85</v>
      </c>
      <c r="AW201" s="12" t="s">
        <v>32</v>
      </c>
      <c r="AX201" s="12" t="s">
        <v>83</v>
      </c>
      <c r="AY201" s="148" t="s">
        <v>140</v>
      </c>
    </row>
    <row r="202" spans="2:65" s="1" customFormat="1" ht="24.2" customHeight="1">
      <c r="B202" s="30"/>
      <c r="C202" s="132" t="s">
        <v>309</v>
      </c>
      <c r="D202" s="132" t="s">
        <v>143</v>
      </c>
      <c r="E202" s="133" t="s">
        <v>310</v>
      </c>
      <c r="F202" s="134" t="s">
        <v>311</v>
      </c>
      <c r="G202" s="135" t="s">
        <v>299</v>
      </c>
      <c r="H202" s="136">
        <v>12</v>
      </c>
      <c r="I202" s="137"/>
      <c r="J202" s="138">
        <f t="shared" ref="J202:J207" si="10">ROUND(I202*H202,2)</f>
        <v>0</v>
      </c>
      <c r="K202" s="139"/>
      <c r="L202" s="30"/>
      <c r="M202" s="140" t="s">
        <v>1</v>
      </c>
      <c r="N202" s="141" t="s">
        <v>40</v>
      </c>
      <c r="P202" s="142">
        <f t="shared" ref="P202:P207" si="11">O202*H202</f>
        <v>0</v>
      </c>
      <c r="Q202" s="142">
        <v>0</v>
      </c>
      <c r="R202" s="142">
        <f t="shared" ref="R202:R207" si="12">Q202*H202</f>
        <v>0</v>
      </c>
      <c r="S202" s="142">
        <v>1.7069999999999998E-2</v>
      </c>
      <c r="T202" s="143">
        <f t="shared" ref="T202:T207" si="13">S202*H202</f>
        <v>0.20483999999999997</v>
      </c>
      <c r="AR202" s="144" t="s">
        <v>211</v>
      </c>
      <c r="AT202" s="144" t="s">
        <v>143</v>
      </c>
      <c r="AU202" s="144" t="s">
        <v>85</v>
      </c>
      <c r="AY202" s="15" t="s">
        <v>140</v>
      </c>
      <c r="BE202" s="145">
        <f t="shared" ref="BE202:BE207" si="14">IF(N202="základní",J202,0)</f>
        <v>0</v>
      </c>
      <c r="BF202" s="145">
        <f t="shared" ref="BF202:BF207" si="15">IF(N202="snížená",J202,0)</f>
        <v>0</v>
      </c>
      <c r="BG202" s="145">
        <f t="shared" ref="BG202:BG207" si="16">IF(N202="zákl. přenesená",J202,0)</f>
        <v>0</v>
      </c>
      <c r="BH202" s="145">
        <f t="shared" ref="BH202:BH207" si="17">IF(N202="sníž. přenesená",J202,0)</f>
        <v>0</v>
      </c>
      <c r="BI202" s="145">
        <f t="shared" ref="BI202:BI207" si="18">IF(N202="nulová",J202,0)</f>
        <v>0</v>
      </c>
      <c r="BJ202" s="15" t="s">
        <v>83</v>
      </c>
      <c r="BK202" s="145">
        <f t="shared" ref="BK202:BK207" si="19">ROUND(I202*H202,2)</f>
        <v>0</v>
      </c>
      <c r="BL202" s="15" t="s">
        <v>211</v>
      </c>
      <c r="BM202" s="144" t="s">
        <v>312</v>
      </c>
    </row>
    <row r="203" spans="2:65" s="1" customFormat="1" ht="16.5" customHeight="1">
      <c r="B203" s="30"/>
      <c r="C203" s="132" t="s">
        <v>313</v>
      </c>
      <c r="D203" s="132" t="s">
        <v>143</v>
      </c>
      <c r="E203" s="133" t="s">
        <v>314</v>
      </c>
      <c r="F203" s="134" t="s">
        <v>315</v>
      </c>
      <c r="G203" s="135" t="s">
        <v>299</v>
      </c>
      <c r="H203" s="136">
        <v>3</v>
      </c>
      <c r="I203" s="137"/>
      <c r="J203" s="138">
        <f t="shared" si="10"/>
        <v>0</v>
      </c>
      <c r="K203" s="139"/>
      <c r="L203" s="30"/>
      <c r="M203" s="140" t="s">
        <v>1</v>
      </c>
      <c r="N203" s="141" t="s">
        <v>40</v>
      </c>
      <c r="P203" s="142">
        <f t="shared" si="11"/>
        <v>0</v>
      </c>
      <c r="Q203" s="142">
        <v>0</v>
      </c>
      <c r="R203" s="142">
        <f t="shared" si="12"/>
        <v>0</v>
      </c>
      <c r="S203" s="142">
        <v>3.4700000000000002E-2</v>
      </c>
      <c r="T203" s="143">
        <f t="shared" si="13"/>
        <v>0.1041</v>
      </c>
      <c r="AR203" s="144" t="s">
        <v>211</v>
      </c>
      <c r="AT203" s="144" t="s">
        <v>143</v>
      </c>
      <c r="AU203" s="144" t="s">
        <v>85</v>
      </c>
      <c r="AY203" s="15" t="s">
        <v>140</v>
      </c>
      <c r="BE203" s="145">
        <f t="shared" si="14"/>
        <v>0</v>
      </c>
      <c r="BF203" s="145">
        <f t="shared" si="15"/>
        <v>0</v>
      </c>
      <c r="BG203" s="145">
        <f t="shared" si="16"/>
        <v>0</v>
      </c>
      <c r="BH203" s="145">
        <f t="shared" si="17"/>
        <v>0</v>
      </c>
      <c r="BI203" s="145">
        <f t="shared" si="18"/>
        <v>0</v>
      </c>
      <c r="BJ203" s="15" t="s">
        <v>83</v>
      </c>
      <c r="BK203" s="145">
        <f t="shared" si="19"/>
        <v>0</v>
      </c>
      <c r="BL203" s="15" t="s">
        <v>211</v>
      </c>
      <c r="BM203" s="144" t="s">
        <v>316</v>
      </c>
    </row>
    <row r="204" spans="2:65" s="1" customFormat="1" ht="16.5" customHeight="1">
      <c r="B204" s="30"/>
      <c r="C204" s="132" t="s">
        <v>317</v>
      </c>
      <c r="D204" s="132" t="s">
        <v>143</v>
      </c>
      <c r="E204" s="133" t="s">
        <v>318</v>
      </c>
      <c r="F204" s="134" t="s">
        <v>319</v>
      </c>
      <c r="G204" s="135" t="s">
        <v>171</v>
      </c>
      <c r="H204" s="136">
        <v>119</v>
      </c>
      <c r="I204" s="137"/>
      <c r="J204" s="138">
        <f t="shared" si="10"/>
        <v>0</v>
      </c>
      <c r="K204" s="139"/>
      <c r="L204" s="30"/>
      <c r="M204" s="140" t="s">
        <v>1</v>
      </c>
      <c r="N204" s="141" t="s">
        <v>40</v>
      </c>
      <c r="P204" s="142">
        <f t="shared" si="11"/>
        <v>0</v>
      </c>
      <c r="Q204" s="142">
        <v>0</v>
      </c>
      <c r="R204" s="142">
        <f t="shared" si="12"/>
        <v>0</v>
      </c>
      <c r="S204" s="142">
        <v>4.8999999999999998E-4</v>
      </c>
      <c r="T204" s="143">
        <f t="shared" si="13"/>
        <v>5.8310000000000001E-2</v>
      </c>
      <c r="AR204" s="144" t="s">
        <v>211</v>
      </c>
      <c r="AT204" s="144" t="s">
        <v>143</v>
      </c>
      <c r="AU204" s="144" t="s">
        <v>85</v>
      </c>
      <c r="AY204" s="15" t="s">
        <v>140</v>
      </c>
      <c r="BE204" s="145">
        <f t="shared" si="14"/>
        <v>0</v>
      </c>
      <c r="BF204" s="145">
        <f t="shared" si="15"/>
        <v>0</v>
      </c>
      <c r="BG204" s="145">
        <f t="shared" si="16"/>
        <v>0</v>
      </c>
      <c r="BH204" s="145">
        <f t="shared" si="17"/>
        <v>0</v>
      </c>
      <c r="BI204" s="145">
        <f t="shared" si="18"/>
        <v>0</v>
      </c>
      <c r="BJ204" s="15" t="s">
        <v>83</v>
      </c>
      <c r="BK204" s="145">
        <f t="shared" si="19"/>
        <v>0</v>
      </c>
      <c r="BL204" s="15" t="s">
        <v>211</v>
      </c>
      <c r="BM204" s="144" t="s">
        <v>320</v>
      </c>
    </row>
    <row r="205" spans="2:65" s="1" customFormat="1" ht="16.5" customHeight="1">
      <c r="B205" s="30"/>
      <c r="C205" s="132" t="s">
        <v>321</v>
      </c>
      <c r="D205" s="132" t="s">
        <v>143</v>
      </c>
      <c r="E205" s="133" t="s">
        <v>322</v>
      </c>
      <c r="F205" s="134" t="s">
        <v>323</v>
      </c>
      <c r="G205" s="135" t="s">
        <v>299</v>
      </c>
      <c r="H205" s="136">
        <v>45</v>
      </c>
      <c r="I205" s="137"/>
      <c r="J205" s="138">
        <f t="shared" si="10"/>
        <v>0</v>
      </c>
      <c r="K205" s="139"/>
      <c r="L205" s="30"/>
      <c r="M205" s="140" t="s">
        <v>1</v>
      </c>
      <c r="N205" s="141" t="s">
        <v>40</v>
      </c>
      <c r="P205" s="142">
        <f t="shared" si="11"/>
        <v>0</v>
      </c>
      <c r="Q205" s="142">
        <v>0</v>
      </c>
      <c r="R205" s="142">
        <f t="shared" si="12"/>
        <v>0</v>
      </c>
      <c r="S205" s="142">
        <v>1.7600000000000001E-3</v>
      </c>
      <c r="T205" s="143">
        <f t="shared" si="13"/>
        <v>7.9200000000000007E-2</v>
      </c>
      <c r="AR205" s="144" t="s">
        <v>211</v>
      </c>
      <c r="AT205" s="144" t="s">
        <v>143</v>
      </c>
      <c r="AU205" s="144" t="s">
        <v>85</v>
      </c>
      <c r="AY205" s="15" t="s">
        <v>140</v>
      </c>
      <c r="BE205" s="145">
        <f t="shared" si="14"/>
        <v>0</v>
      </c>
      <c r="BF205" s="145">
        <f t="shared" si="15"/>
        <v>0</v>
      </c>
      <c r="BG205" s="145">
        <f t="shared" si="16"/>
        <v>0</v>
      </c>
      <c r="BH205" s="145">
        <f t="shared" si="17"/>
        <v>0</v>
      </c>
      <c r="BI205" s="145">
        <f t="shared" si="18"/>
        <v>0</v>
      </c>
      <c r="BJ205" s="15" t="s">
        <v>83</v>
      </c>
      <c r="BK205" s="145">
        <f t="shared" si="19"/>
        <v>0</v>
      </c>
      <c r="BL205" s="15" t="s">
        <v>211</v>
      </c>
      <c r="BM205" s="144" t="s">
        <v>324</v>
      </c>
    </row>
    <row r="206" spans="2:65" s="1" customFormat="1" ht="16.5" customHeight="1">
      <c r="B206" s="30"/>
      <c r="C206" s="132" t="s">
        <v>325</v>
      </c>
      <c r="D206" s="132" t="s">
        <v>143</v>
      </c>
      <c r="E206" s="133" t="s">
        <v>326</v>
      </c>
      <c r="F206" s="134" t="s">
        <v>327</v>
      </c>
      <c r="G206" s="135" t="s">
        <v>171</v>
      </c>
      <c r="H206" s="136">
        <v>45</v>
      </c>
      <c r="I206" s="137"/>
      <c r="J206" s="138">
        <f t="shared" si="10"/>
        <v>0</v>
      </c>
      <c r="K206" s="139"/>
      <c r="L206" s="30"/>
      <c r="M206" s="140" t="s">
        <v>1</v>
      </c>
      <c r="N206" s="141" t="s">
        <v>40</v>
      </c>
      <c r="P206" s="142">
        <f t="shared" si="11"/>
        <v>0</v>
      </c>
      <c r="Q206" s="142">
        <v>0</v>
      </c>
      <c r="R206" s="142">
        <f t="shared" si="12"/>
        <v>0</v>
      </c>
      <c r="S206" s="142">
        <v>8.4999999999999995E-4</v>
      </c>
      <c r="T206" s="143">
        <f t="shared" si="13"/>
        <v>3.8249999999999999E-2</v>
      </c>
      <c r="AR206" s="144" t="s">
        <v>211</v>
      </c>
      <c r="AT206" s="144" t="s">
        <v>143</v>
      </c>
      <c r="AU206" s="144" t="s">
        <v>85</v>
      </c>
      <c r="AY206" s="15" t="s">
        <v>140</v>
      </c>
      <c r="BE206" s="145">
        <f t="shared" si="14"/>
        <v>0</v>
      </c>
      <c r="BF206" s="145">
        <f t="shared" si="15"/>
        <v>0</v>
      </c>
      <c r="BG206" s="145">
        <f t="shared" si="16"/>
        <v>0</v>
      </c>
      <c r="BH206" s="145">
        <f t="shared" si="17"/>
        <v>0</v>
      </c>
      <c r="BI206" s="145">
        <f t="shared" si="18"/>
        <v>0</v>
      </c>
      <c r="BJ206" s="15" t="s">
        <v>83</v>
      </c>
      <c r="BK206" s="145">
        <f t="shared" si="19"/>
        <v>0</v>
      </c>
      <c r="BL206" s="15" t="s">
        <v>211</v>
      </c>
      <c r="BM206" s="144" t="s">
        <v>328</v>
      </c>
    </row>
    <row r="207" spans="2:65" s="1" customFormat="1" ht="24.2" customHeight="1">
      <c r="B207" s="30"/>
      <c r="C207" s="132" t="s">
        <v>329</v>
      </c>
      <c r="D207" s="132" t="s">
        <v>143</v>
      </c>
      <c r="E207" s="133" t="s">
        <v>330</v>
      </c>
      <c r="F207" s="134" t="s">
        <v>331</v>
      </c>
      <c r="G207" s="135" t="s">
        <v>279</v>
      </c>
      <c r="H207" s="172"/>
      <c r="I207" s="137"/>
      <c r="J207" s="138">
        <f t="shared" si="10"/>
        <v>0</v>
      </c>
      <c r="K207" s="139"/>
      <c r="L207" s="30"/>
      <c r="M207" s="140" t="s">
        <v>1</v>
      </c>
      <c r="N207" s="141" t="s">
        <v>40</v>
      </c>
      <c r="P207" s="142">
        <f t="shared" si="11"/>
        <v>0</v>
      </c>
      <c r="Q207" s="142">
        <v>0</v>
      </c>
      <c r="R207" s="142">
        <f t="shared" si="12"/>
        <v>0</v>
      </c>
      <c r="S207" s="142">
        <v>0</v>
      </c>
      <c r="T207" s="143">
        <f t="shared" si="13"/>
        <v>0</v>
      </c>
      <c r="AR207" s="144" t="s">
        <v>211</v>
      </c>
      <c r="AT207" s="144" t="s">
        <v>143</v>
      </c>
      <c r="AU207" s="144" t="s">
        <v>85</v>
      </c>
      <c r="AY207" s="15" t="s">
        <v>140</v>
      </c>
      <c r="BE207" s="145">
        <f t="shared" si="14"/>
        <v>0</v>
      </c>
      <c r="BF207" s="145">
        <f t="shared" si="15"/>
        <v>0</v>
      </c>
      <c r="BG207" s="145">
        <f t="shared" si="16"/>
        <v>0</v>
      </c>
      <c r="BH207" s="145">
        <f t="shared" si="17"/>
        <v>0</v>
      </c>
      <c r="BI207" s="145">
        <f t="shared" si="18"/>
        <v>0</v>
      </c>
      <c r="BJ207" s="15" t="s">
        <v>83</v>
      </c>
      <c r="BK207" s="145">
        <f t="shared" si="19"/>
        <v>0</v>
      </c>
      <c r="BL207" s="15" t="s">
        <v>211</v>
      </c>
      <c r="BM207" s="144" t="s">
        <v>332</v>
      </c>
    </row>
    <row r="208" spans="2:65" s="11" customFormat="1" ht="22.9" customHeight="1">
      <c r="B208" s="120"/>
      <c r="D208" s="121" t="s">
        <v>74</v>
      </c>
      <c r="E208" s="130" t="s">
        <v>333</v>
      </c>
      <c r="F208" s="130" t="s">
        <v>334</v>
      </c>
      <c r="I208" s="123"/>
      <c r="J208" s="131">
        <f>BK208</f>
        <v>0</v>
      </c>
      <c r="L208" s="120"/>
      <c r="M208" s="125"/>
      <c r="P208" s="126">
        <f>SUM(P209:P216)</f>
        <v>0</v>
      </c>
      <c r="R208" s="126">
        <f>SUM(R209:R216)</f>
        <v>0.36731249999999999</v>
      </c>
      <c r="T208" s="127">
        <f>SUM(T209:T216)</f>
        <v>0.77447669999999991</v>
      </c>
      <c r="AR208" s="121" t="s">
        <v>85</v>
      </c>
      <c r="AT208" s="128" t="s">
        <v>74</v>
      </c>
      <c r="AU208" s="128" t="s">
        <v>83</v>
      </c>
      <c r="AY208" s="121" t="s">
        <v>140</v>
      </c>
      <c r="BK208" s="129">
        <f>SUM(BK209:BK216)</f>
        <v>0</v>
      </c>
    </row>
    <row r="209" spans="2:65" s="1" customFormat="1" ht="37.9" customHeight="1">
      <c r="B209" s="30"/>
      <c r="C209" s="132" t="s">
        <v>335</v>
      </c>
      <c r="D209" s="132" t="s">
        <v>143</v>
      </c>
      <c r="E209" s="133" t="s">
        <v>336</v>
      </c>
      <c r="F209" s="134" t="s">
        <v>337</v>
      </c>
      <c r="G209" s="135" t="s">
        <v>146</v>
      </c>
      <c r="H209" s="136">
        <v>73.83</v>
      </c>
      <c r="I209" s="137"/>
      <c r="J209" s="138">
        <f>ROUND(I209*H209,2)</f>
        <v>0</v>
      </c>
      <c r="K209" s="139"/>
      <c r="L209" s="30"/>
      <c r="M209" s="140" t="s">
        <v>1</v>
      </c>
      <c r="N209" s="141" t="s">
        <v>40</v>
      </c>
      <c r="P209" s="142">
        <f>O209*H209</f>
        <v>0</v>
      </c>
      <c r="Q209" s="142">
        <v>1.25E-3</v>
      </c>
      <c r="R209" s="142">
        <f>Q209*H209</f>
        <v>9.2287499999999995E-2</v>
      </c>
      <c r="S209" s="142">
        <v>0</v>
      </c>
      <c r="T209" s="143">
        <f>S209*H209</f>
        <v>0</v>
      </c>
      <c r="AR209" s="144" t="s">
        <v>211</v>
      </c>
      <c r="AT209" s="144" t="s">
        <v>143</v>
      </c>
      <c r="AU209" s="144" t="s">
        <v>85</v>
      </c>
      <c r="AY209" s="15" t="s">
        <v>140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5" t="s">
        <v>83</v>
      </c>
      <c r="BK209" s="145">
        <f>ROUND(I209*H209,2)</f>
        <v>0</v>
      </c>
      <c r="BL209" s="15" t="s">
        <v>211</v>
      </c>
      <c r="BM209" s="144" t="s">
        <v>338</v>
      </c>
    </row>
    <row r="210" spans="2:65" s="1" customFormat="1" ht="33" customHeight="1">
      <c r="B210" s="30"/>
      <c r="C210" s="132" t="s">
        <v>339</v>
      </c>
      <c r="D210" s="132" t="s">
        <v>143</v>
      </c>
      <c r="E210" s="133" t="s">
        <v>340</v>
      </c>
      <c r="F210" s="134" t="s">
        <v>341</v>
      </c>
      <c r="G210" s="135" t="s">
        <v>146</v>
      </c>
      <c r="H210" s="136">
        <v>28.5</v>
      </c>
      <c r="I210" s="137"/>
      <c r="J210" s="138">
        <f>ROUND(I210*H210,2)</f>
        <v>0</v>
      </c>
      <c r="K210" s="139"/>
      <c r="L210" s="30"/>
      <c r="M210" s="140" t="s">
        <v>1</v>
      </c>
      <c r="N210" s="141" t="s">
        <v>40</v>
      </c>
      <c r="P210" s="142">
        <f>O210*H210</f>
        <v>0</v>
      </c>
      <c r="Q210" s="142">
        <v>1.25E-3</v>
      </c>
      <c r="R210" s="142">
        <f>Q210*H210</f>
        <v>3.5625000000000004E-2</v>
      </c>
      <c r="S210" s="142">
        <v>0</v>
      </c>
      <c r="T210" s="143">
        <f>S210*H210</f>
        <v>0</v>
      </c>
      <c r="AR210" s="144" t="s">
        <v>211</v>
      </c>
      <c r="AT210" s="144" t="s">
        <v>143</v>
      </c>
      <c r="AU210" s="144" t="s">
        <v>85</v>
      </c>
      <c r="AY210" s="15" t="s">
        <v>140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5" t="s">
        <v>83</v>
      </c>
      <c r="BK210" s="145">
        <f>ROUND(I210*H210,2)</f>
        <v>0</v>
      </c>
      <c r="BL210" s="15" t="s">
        <v>211</v>
      </c>
      <c r="BM210" s="144" t="s">
        <v>342</v>
      </c>
    </row>
    <row r="211" spans="2:65" s="12" customFormat="1">
      <c r="B211" s="146"/>
      <c r="D211" s="147" t="s">
        <v>149</v>
      </c>
      <c r="E211" s="148" t="s">
        <v>1</v>
      </c>
      <c r="F211" s="149" t="s">
        <v>343</v>
      </c>
      <c r="H211" s="150">
        <v>28.5</v>
      </c>
      <c r="I211" s="151"/>
      <c r="L211" s="146"/>
      <c r="M211" s="152"/>
      <c r="T211" s="153"/>
      <c r="AT211" s="148" t="s">
        <v>149</v>
      </c>
      <c r="AU211" s="148" t="s">
        <v>85</v>
      </c>
      <c r="AV211" s="12" t="s">
        <v>85</v>
      </c>
      <c r="AW211" s="12" t="s">
        <v>32</v>
      </c>
      <c r="AX211" s="12" t="s">
        <v>83</v>
      </c>
      <c r="AY211" s="148" t="s">
        <v>140</v>
      </c>
    </row>
    <row r="212" spans="2:65" s="1" customFormat="1" ht="24.2" customHeight="1">
      <c r="B212" s="30"/>
      <c r="C212" s="161" t="s">
        <v>344</v>
      </c>
      <c r="D212" s="161" t="s">
        <v>261</v>
      </c>
      <c r="E212" s="162" t="s">
        <v>345</v>
      </c>
      <c r="F212" s="163" t="s">
        <v>346</v>
      </c>
      <c r="G212" s="164" t="s">
        <v>146</v>
      </c>
      <c r="H212" s="165">
        <v>29.925000000000001</v>
      </c>
      <c r="I212" s="166"/>
      <c r="J212" s="167">
        <f>ROUND(I212*H212,2)</f>
        <v>0</v>
      </c>
      <c r="K212" s="168"/>
      <c r="L212" s="169"/>
      <c r="M212" s="170" t="s">
        <v>1</v>
      </c>
      <c r="N212" s="171" t="s">
        <v>40</v>
      </c>
      <c r="P212" s="142">
        <f>O212*H212</f>
        <v>0</v>
      </c>
      <c r="Q212" s="142">
        <v>8.0000000000000002E-3</v>
      </c>
      <c r="R212" s="142">
        <f>Q212*H212</f>
        <v>0.2394</v>
      </c>
      <c r="S212" s="142">
        <v>0</v>
      </c>
      <c r="T212" s="143">
        <f>S212*H212</f>
        <v>0</v>
      </c>
      <c r="AR212" s="144" t="s">
        <v>264</v>
      </c>
      <c r="AT212" s="144" t="s">
        <v>261</v>
      </c>
      <c r="AU212" s="144" t="s">
        <v>85</v>
      </c>
      <c r="AY212" s="15" t="s">
        <v>140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5" t="s">
        <v>83</v>
      </c>
      <c r="BK212" s="145">
        <f>ROUND(I212*H212,2)</f>
        <v>0</v>
      </c>
      <c r="BL212" s="15" t="s">
        <v>211</v>
      </c>
      <c r="BM212" s="144" t="s">
        <v>347</v>
      </c>
    </row>
    <row r="213" spans="2:65" s="12" customFormat="1">
      <c r="B213" s="146"/>
      <c r="D213" s="147" t="s">
        <v>149</v>
      </c>
      <c r="E213" s="148" t="s">
        <v>1</v>
      </c>
      <c r="F213" s="149" t="s">
        <v>348</v>
      </c>
      <c r="H213" s="150">
        <v>29.925000000000001</v>
      </c>
      <c r="I213" s="151"/>
      <c r="L213" s="146"/>
      <c r="M213" s="152"/>
      <c r="T213" s="153"/>
      <c r="AT213" s="148" t="s">
        <v>149</v>
      </c>
      <c r="AU213" s="148" t="s">
        <v>85</v>
      </c>
      <c r="AV213" s="12" t="s">
        <v>85</v>
      </c>
      <c r="AW213" s="12" t="s">
        <v>32</v>
      </c>
      <c r="AX213" s="12" t="s">
        <v>83</v>
      </c>
      <c r="AY213" s="148" t="s">
        <v>140</v>
      </c>
    </row>
    <row r="214" spans="2:65" s="1" customFormat="1" ht="24.2" customHeight="1">
      <c r="B214" s="30"/>
      <c r="C214" s="132" t="s">
        <v>349</v>
      </c>
      <c r="D214" s="132" t="s">
        <v>143</v>
      </c>
      <c r="E214" s="133" t="s">
        <v>350</v>
      </c>
      <c r="F214" s="134" t="s">
        <v>351</v>
      </c>
      <c r="G214" s="135" t="s">
        <v>146</v>
      </c>
      <c r="H214" s="136">
        <v>73.83</v>
      </c>
      <c r="I214" s="137"/>
      <c r="J214" s="138">
        <f>ROUND(I214*H214,2)</f>
        <v>0</v>
      </c>
      <c r="K214" s="139"/>
      <c r="L214" s="30"/>
      <c r="M214" s="140" t="s">
        <v>1</v>
      </c>
      <c r="N214" s="141" t="s">
        <v>40</v>
      </c>
      <c r="P214" s="142">
        <f>O214*H214</f>
        <v>0</v>
      </c>
      <c r="Q214" s="142">
        <v>0</v>
      </c>
      <c r="R214" s="142">
        <f>Q214*H214</f>
        <v>0</v>
      </c>
      <c r="S214" s="142">
        <v>1.0489999999999999E-2</v>
      </c>
      <c r="T214" s="143">
        <f>S214*H214</f>
        <v>0.77447669999999991</v>
      </c>
      <c r="AR214" s="144" t="s">
        <v>211</v>
      </c>
      <c r="AT214" s="144" t="s">
        <v>143</v>
      </c>
      <c r="AU214" s="144" t="s">
        <v>85</v>
      </c>
      <c r="AY214" s="15" t="s">
        <v>140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5" t="s">
        <v>83</v>
      </c>
      <c r="BK214" s="145">
        <f>ROUND(I214*H214,2)</f>
        <v>0</v>
      </c>
      <c r="BL214" s="15" t="s">
        <v>211</v>
      </c>
      <c r="BM214" s="144" t="s">
        <v>352</v>
      </c>
    </row>
    <row r="215" spans="2:65" s="12" customFormat="1">
      <c r="B215" s="146"/>
      <c r="D215" s="147" t="s">
        <v>149</v>
      </c>
      <c r="E215" s="148" t="s">
        <v>1</v>
      </c>
      <c r="F215" s="149" t="s">
        <v>353</v>
      </c>
      <c r="H215" s="150">
        <v>73.83</v>
      </c>
      <c r="I215" s="151"/>
      <c r="L215" s="146"/>
      <c r="M215" s="152"/>
      <c r="T215" s="153"/>
      <c r="AT215" s="148" t="s">
        <v>149</v>
      </c>
      <c r="AU215" s="148" t="s">
        <v>85</v>
      </c>
      <c r="AV215" s="12" t="s">
        <v>85</v>
      </c>
      <c r="AW215" s="12" t="s">
        <v>32</v>
      </c>
      <c r="AX215" s="12" t="s">
        <v>83</v>
      </c>
      <c r="AY215" s="148" t="s">
        <v>140</v>
      </c>
    </row>
    <row r="216" spans="2:65" s="1" customFormat="1" ht="24.2" customHeight="1">
      <c r="B216" s="30"/>
      <c r="C216" s="132" t="s">
        <v>354</v>
      </c>
      <c r="D216" s="132" t="s">
        <v>143</v>
      </c>
      <c r="E216" s="133" t="s">
        <v>355</v>
      </c>
      <c r="F216" s="134" t="s">
        <v>356</v>
      </c>
      <c r="G216" s="135" t="s">
        <v>279</v>
      </c>
      <c r="H216" s="172"/>
      <c r="I216" s="137"/>
      <c r="J216" s="138">
        <f>ROUND(I216*H216,2)</f>
        <v>0</v>
      </c>
      <c r="K216" s="139"/>
      <c r="L216" s="30"/>
      <c r="M216" s="140" t="s">
        <v>1</v>
      </c>
      <c r="N216" s="141" t="s">
        <v>40</v>
      </c>
      <c r="P216" s="142">
        <f>O216*H216</f>
        <v>0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AR216" s="144" t="s">
        <v>211</v>
      </c>
      <c r="AT216" s="144" t="s">
        <v>143</v>
      </c>
      <c r="AU216" s="144" t="s">
        <v>85</v>
      </c>
      <c r="AY216" s="15" t="s">
        <v>140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5" t="s">
        <v>83</v>
      </c>
      <c r="BK216" s="145">
        <f>ROUND(I216*H216,2)</f>
        <v>0</v>
      </c>
      <c r="BL216" s="15" t="s">
        <v>211</v>
      </c>
      <c r="BM216" s="144" t="s">
        <v>357</v>
      </c>
    </row>
    <row r="217" spans="2:65" s="11" customFormat="1" ht="22.9" customHeight="1">
      <c r="B217" s="120"/>
      <c r="D217" s="121" t="s">
        <v>74</v>
      </c>
      <c r="E217" s="130" t="s">
        <v>358</v>
      </c>
      <c r="F217" s="130" t="s">
        <v>359</v>
      </c>
      <c r="I217" s="123"/>
      <c r="J217" s="131">
        <f>BK217</f>
        <v>0</v>
      </c>
      <c r="L217" s="120"/>
      <c r="M217" s="125"/>
      <c r="P217" s="126">
        <f>SUM(P218:P220)</f>
        <v>0</v>
      </c>
      <c r="R217" s="126">
        <f>SUM(R218:R220)</f>
        <v>0</v>
      </c>
      <c r="T217" s="127">
        <f>SUM(T218:T220)</f>
        <v>0</v>
      </c>
      <c r="AR217" s="121" t="s">
        <v>85</v>
      </c>
      <c r="AT217" s="128" t="s">
        <v>74</v>
      </c>
      <c r="AU217" s="128" t="s">
        <v>83</v>
      </c>
      <c r="AY217" s="121" t="s">
        <v>140</v>
      </c>
      <c r="BK217" s="129">
        <f>SUM(BK218:BK220)</f>
        <v>0</v>
      </c>
    </row>
    <row r="218" spans="2:65" s="1" customFormat="1" ht="24.2" customHeight="1">
      <c r="B218" s="30"/>
      <c r="C218" s="132" t="s">
        <v>360</v>
      </c>
      <c r="D218" s="132" t="s">
        <v>143</v>
      </c>
      <c r="E218" s="133" t="s">
        <v>361</v>
      </c>
      <c r="F218" s="134" t="s">
        <v>362</v>
      </c>
      <c r="G218" s="135" t="s">
        <v>171</v>
      </c>
      <c r="H218" s="136">
        <v>1</v>
      </c>
      <c r="I218" s="137"/>
      <c r="J218" s="138">
        <f>ROUND(I218*H218,2)</f>
        <v>0</v>
      </c>
      <c r="K218" s="139"/>
      <c r="L218" s="30"/>
      <c r="M218" s="140" t="s">
        <v>1</v>
      </c>
      <c r="N218" s="141" t="s">
        <v>40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211</v>
      </c>
      <c r="AT218" s="144" t="s">
        <v>143</v>
      </c>
      <c r="AU218" s="144" t="s">
        <v>85</v>
      </c>
      <c r="AY218" s="15" t="s">
        <v>140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5" t="s">
        <v>83</v>
      </c>
      <c r="BK218" s="145">
        <f>ROUND(I218*H218,2)</f>
        <v>0</v>
      </c>
      <c r="BL218" s="15" t="s">
        <v>211</v>
      </c>
      <c r="BM218" s="144" t="s">
        <v>363</v>
      </c>
    </row>
    <row r="219" spans="2:65" s="1" customFormat="1" ht="24.2" customHeight="1">
      <c r="B219" s="30"/>
      <c r="C219" s="132" t="s">
        <v>364</v>
      </c>
      <c r="D219" s="132" t="s">
        <v>143</v>
      </c>
      <c r="E219" s="133" t="s">
        <v>365</v>
      </c>
      <c r="F219" s="134" t="s">
        <v>366</v>
      </c>
      <c r="G219" s="135" t="s">
        <v>367</v>
      </c>
      <c r="H219" s="136">
        <v>1</v>
      </c>
      <c r="I219" s="137"/>
      <c r="J219" s="138">
        <f>ROUND(I219*H219,2)</f>
        <v>0</v>
      </c>
      <c r="K219" s="139"/>
      <c r="L219" s="30"/>
      <c r="M219" s="140" t="s">
        <v>1</v>
      </c>
      <c r="N219" s="141" t="s">
        <v>40</v>
      </c>
      <c r="P219" s="142">
        <f>O219*H219</f>
        <v>0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AR219" s="144" t="s">
        <v>211</v>
      </c>
      <c r="AT219" s="144" t="s">
        <v>143</v>
      </c>
      <c r="AU219" s="144" t="s">
        <v>85</v>
      </c>
      <c r="AY219" s="15" t="s">
        <v>140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5" t="s">
        <v>83</v>
      </c>
      <c r="BK219" s="145">
        <f>ROUND(I219*H219,2)</f>
        <v>0</v>
      </c>
      <c r="BL219" s="15" t="s">
        <v>211</v>
      </c>
      <c r="BM219" s="144" t="s">
        <v>368</v>
      </c>
    </row>
    <row r="220" spans="2:65" s="1" customFormat="1" ht="24.2" customHeight="1">
      <c r="B220" s="30"/>
      <c r="C220" s="132" t="s">
        <v>369</v>
      </c>
      <c r="D220" s="132" t="s">
        <v>143</v>
      </c>
      <c r="E220" s="133" t="s">
        <v>370</v>
      </c>
      <c r="F220" s="134" t="s">
        <v>371</v>
      </c>
      <c r="G220" s="135" t="s">
        <v>279</v>
      </c>
      <c r="H220" s="172"/>
      <c r="I220" s="137"/>
      <c r="J220" s="138">
        <f>ROUND(I220*H220,2)</f>
        <v>0</v>
      </c>
      <c r="K220" s="139"/>
      <c r="L220" s="30"/>
      <c r="M220" s="140" t="s">
        <v>1</v>
      </c>
      <c r="N220" s="141" t="s">
        <v>40</v>
      </c>
      <c r="P220" s="142">
        <f>O220*H220</f>
        <v>0</v>
      </c>
      <c r="Q220" s="142">
        <v>0</v>
      </c>
      <c r="R220" s="142">
        <f>Q220*H220</f>
        <v>0</v>
      </c>
      <c r="S220" s="142">
        <v>0</v>
      </c>
      <c r="T220" s="143">
        <f>S220*H220</f>
        <v>0</v>
      </c>
      <c r="AR220" s="144" t="s">
        <v>211</v>
      </c>
      <c r="AT220" s="144" t="s">
        <v>143</v>
      </c>
      <c r="AU220" s="144" t="s">
        <v>85</v>
      </c>
      <c r="AY220" s="15" t="s">
        <v>140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5" t="s">
        <v>83</v>
      </c>
      <c r="BK220" s="145">
        <f>ROUND(I220*H220,2)</f>
        <v>0</v>
      </c>
      <c r="BL220" s="15" t="s">
        <v>211</v>
      </c>
      <c r="BM220" s="144" t="s">
        <v>372</v>
      </c>
    </row>
    <row r="221" spans="2:65" s="11" customFormat="1" ht="22.9" customHeight="1">
      <c r="B221" s="120"/>
      <c r="D221" s="121" t="s">
        <v>74</v>
      </c>
      <c r="E221" s="130" t="s">
        <v>373</v>
      </c>
      <c r="F221" s="130" t="s">
        <v>374</v>
      </c>
      <c r="I221" s="123"/>
      <c r="J221" s="131">
        <f>BK221</f>
        <v>0</v>
      </c>
      <c r="L221" s="120"/>
      <c r="M221" s="125"/>
      <c r="P221" s="126">
        <f>SUM(P222:P228)</f>
        <v>0</v>
      </c>
      <c r="R221" s="126">
        <f>SUM(R222:R228)</f>
        <v>0</v>
      </c>
      <c r="T221" s="127">
        <f>SUM(T222:T228)</f>
        <v>0</v>
      </c>
      <c r="AR221" s="121" t="s">
        <v>85</v>
      </c>
      <c r="AT221" s="128" t="s">
        <v>74</v>
      </c>
      <c r="AU221" s="128" t="s">
        <v>83</v>
      </c>
      <c r="AY221" s="121" t="s">
        <v>140</v>
      </c>
      <c r="BK221" s="129">
        <f>SUM(BK222:BK228)</f>
        <v>0</v>
      </c>
    </row>
    <row r="222" spans="2:65" s="1" customFormat="1" ht="24.2" customHeight="1">
      <c r="B222" s="30"/>
      <c r="C222" s="132" t="s">
        <v>375</v>
      </c>
      <c r="D222" s="132" t="s">
        <v>143</v>
      </c>
      <c r="E222" s="133" t="s">
        <v>376</v>
      </c>
      <c r="F222" s="134" t="s">
        <v>377</v>
      </c>
      <c r="G222" s="135" t="s">
        <v>367</v>
      </c>
      <c r="H222" s="136">
        <v>1</v>
      </c>
      <c r="I222" s="137"/>
      <c r="J222" s="138">
        <f t="shared" ref="J222:J228" si="20">ROUND(I222*H222,2)</f>
        <v>0</v>
      </c>
      <c r="K222" s="139"/>
      <c r="L222" s="30"/>
      <c r="M222" s="140" t="s">
        <v>1</v>
      </c>
      <c r="N222" s="141" t="s">
        <v>40</v>
      </c>
      <c r="P222" s="142">
        <f t="shared" ref="P222:P228" si="21">O222*H222</f>
        <v>0</v>
      </c>
      <c r="Q222" s="142">
        <v>0</v>
      </c>
      <c r="R222" s="142">
        <f t="shared" ref="R222:R228" si="22">Q222*H222</f>
        <v>0</v>
      </c>
      <c r="S222" s="142">
        <v>0</v>
      </c>
      <c r="T222" s="143">
        <f t="shared" ref="T222:T228" si="23">S222*H222</f>
        <v>0</v>
      </c>
      <c r="AR222" s="144" t="s">
        <v>211</v>
      </c>
      <c r="AT222" s="144" t="s">
        <v>143</v>
      </c>
      <c r="AU222" s="144" t="s">
        <v>85</v>
      </c>
      <c r="AY222" s="15" t="s">
        <v>140</v>
      </c>
      <c r="BE222" s="145">
        <f t="shared" ref="BE222:BE228" si="24">IF(N222="základní",J222,0)</f>
        <v>0</v>
      </c>
      <c r="BF222" s="145">
        <f t="shared" ref="BF222:BF228" si="25">IF(N222="snížená",J222,0)</f>
        <v>0</v>
      </c>
      <c r="BG222" s="145">
        <f t="shared" ref="BG222:BG228" si="26">IF(N222="zákl. přenesená",J222,0)</f>
        <v>0</v>
      </c>
      <c r="BH222" s="145">
        <f t="shared" ref="BH222:BH228" si="27">IF(N222="sníž. přenesená",J222,0)</f>
        <v>0</v>
      </c>
      <c r="BI222" s="145">
        <f t="shared" ref="BI222:BI228" si="28">IF(N222="nulová",J222,0)</f>
        <v>0</v>
      </c>
      <c r="BJ222" s="15" t="s">
        <v>83</v>
      </c>
      <c r="BK222" s="145">
        <f t="shared" ref="BK222:BK228" si="29">ROUND(I222*H222,2)</f>
        <v>0</v>
      </c>
      <c r="BL222" s="15" t="s">
        <v>211</v>
      </c>
      <c r="BM222" s="144" t="s">
        <v>378</v>
      </c>
    </row>
    <row r="223" spans="2:65" s="1" customFormat="1" ht="16.5" customHeight="1">
      <c r="B223" s="30"/>
      <c r="C223" s="132" t="s">
        <v>379</v>
      </c>
      <c r="D223" s="132" t="s">
        <v>143</v>
      </c>
      <c r="E223" s="133" t="s">
        <v>380</v>
      </c>
      <c r="F223" s="134" t="s">
        <v>381</v>
      </c>
      <c r="G223" s="135" t="s">
        <v>1</v>
      </c>
      <c r="H223" s="136">
        <v>1</v>
      </c>
      <c r="I223" s="137"/>
      <c r="J223" s="138">
        <f t="shared" si="20"/>
        <v>0</v>
      </c>
      <c r="K223" s="139"/>
      <c r="L223" s="30"/>
      <c r="M223" s="140" t="s">
        <v>1</v>
      </c>
      <c r="N223" s="141" t="s">
        <v>40</v>
      </c>
      <c r="P223" s="142">
        <f t="shared" si="21"/>
        <v>0</v>
      </c>
      <c r="Q223" s="142">
        <v>0</v>
      </c>
      <c r="R223" s="142">
        <f t="shared" si="22"/>
        <v>0</v>
      </c>
      <c r="S223" s="142">
        <v>0</v>
      </c>
      <c r="T223" s="143">
        <f t="shared" si="23"/>
        <v>0</v>
      </c>
      <c r="AR223" s="144" t="s">
        <v>211</v>
      </c>
      <c r="AT223" s="144" t="s">
        <v>143</v>
      </c>
      <c r="AU223" s="144" t="s">
        <v>85</v>
      </c>
      <c r="AY223" s="15" t="s">
        <v>140</v>
      </c>
      <c r="BE223" s="145">
        <f t="shared" si="24"/>
        <v>0</v>
      </c>
      <c r="BF223" s="145">
        <f t="shared" si="25"/>
        <v>0</v>
      </c>
      <c r="BG223" s="145">
        <f t="shared" si="26"/>
        <v>0</v>
      </c>
      <c r="BH223" s="145">
        <f t="shared" si="27"/>
        <v>0</v>
      </c>
      <c r="BI223" s="145">
        <f t="shared" si="28"/>
        <v>0</v>
      </c>
      <c r="BJ223" s="15" t="s">
        <v>83</v>
      </c>
      <c r="BK223" s="145">
        <f t="shared" si="29"/>
        <v>0</v>
      </c>
      <c r="BL223" s="15" t="s">
        <v>211</v>
      </c>
      <c r="BM223" s="144" t="s">
        <v>382</v>
      </c>
    </row>
    <row r="224" spans="2:65" s="1" customFormat="1" ht="16.5" customHeight="1">
      <c r="B224" s="30"/>
      <c r="C224" s="132" t="s">
        <v>383</v>
      </c>
      <c r="D224" s="132" t="s">
        <v>143</v>
      </c>
      <c r="E224" s="133" t="s">
        <v>384</v>
      </c>
      <c r="F224" s="134" t="s">
        <v>385</v>
      </c>
      <c r="G224" s="135" t="s">
        <v>171</v>
      </c>
      <c r="H224" s="136">
        <v>1</v>
      </c>
      <c r="I224" s="137"/>
      <c r="J224" s="138">
        <f t="shared" si="20"/>
        <v>0</v>
      </c>
      <c r="K224" s="139"/>
      <c r="L224" s="30"/>
      <c r="M224" s="140" t="s">
        <v>1</v>
      </c>
      <c r="N224" s="141" t="s">
        <v>40</v>
      </c>
      <c r="P224" s="142">
        <f t="shared" si="21"/>
        <v>0</v>
      </c>
      <c r="Q224" s="142">
        <v>0</v>
      </c>
      <c r="R224" s="142">
        <f t="shared" si="22"/>
        <v>0</v>
      </c>
      <c r="S224" s="142">
        <v>0</v>
      </c>
      <c r="T224" s="143">
        <f t="shared" si="23"/>
        <v>0</v>
      </c>
      <c r="AR224" s="144" t="s">
        <v>211</v>
      </c>
      <c r="AT224" s="144" t="s">
        <v>143</v>
      </c>
      <c r="AU224" s="144" t="s">
        <v>85</v>
      </c>
      <c r="AY224" s="15" t="s">
        <v>140</v>
      </c>
      <c r="BE224" s="145">
        <f t="shared" si="24"/>
        <v>0</v>
      </c>
      <c r="BF224" s="145">
        <f t="shared" si="25"/>
        <v>0</v>
      </c>
      <c r="BG224" s="145">
        <f t="shared" si="26"/>
        <v>0</v>
      </c>
      <c r="BH224" s="145">
        <f t="shared" si="27"/>
        <v>0</v>
      </c>
      <c r="BI224" s="145">
        <f t="shared" si="28"/>
        <v>0</v>
      </c>
      <c r="BJ224" s="15" t="s">
        <v>83</v>
      </c>
      <c r="BK224" s="145">
        <f t="shared" si="29"/>
        <v>0</v>
      </c>
      <c r="BL224" s="15" t="s">
        <v>211</v>
      </c>
      <c r="BM224" s="144" t="s">
        <v>386</v>
      </c>
    </row>
    <row r="225" spans="2:65" s="1" customFormat="1" ht="16.5" customHeight="1">
      <c r="B225" s="30"/>
      <c r="C225" s="132" t="s">
        <v>387</v>
      </c>
      <c r="D225" s="132" t="s">
        <v>143</v>
      </c>
      <c r="E225" s="133" t="s">
        <v>388</v>
      </c>
      <c r="F225" s="134" t="s">
        <v>389</v>
      </c>
      <c r="G225" s="135" t="s">
        <v>171</v>
      </c>
      <c r="H225" s="136">
        <v>1</v>
      </c>
      <c r="I225" s="137"/>
      <c r="J225" s="138">
        <f t="shared" si="20"/>
        <v>0</v>
      </c>
      <c r="K225" s="139"/>
      <c r="L225" s="30"/>
      <c r="M225" s="140" t="s">
        <v>1</v>
      </c>
      <c r="N225" s="141" t="s">
        <v>40</v>
      </c>
      <c r="P225" s="142">
        <f t="shared" si="21"/>
        <v>0</v>
      </c>
      <c r="Q225" s="142">
        <v>0</v>
      </c>
      <c r="R225" s="142">
        <f t="shared" si="22"/>
        <v>0</v>
      </c>
      <c r="S225" s="142">
        <v>0</v>
      </c>
      <c r="T225" s="143">
        <f t="shared" si="23"/>
        <v>0</v>
      </c>
      <c r="AR225" s="144" t="s">
        <v>211</v>
      </c>
      <c r="AT225" s="144" t="s">
        <v>143</v>
      </c>
      <c r="AU225" s="144" t="s">
        <v>85</v>
      </c>
      <c r="AY225" s="15" t="s">
        <v>140</v>
      </c>
      <c r="BE225" s="145">
        <f t="shared" si="24"/>
        <v>0</v>
      </c>
      <c r="BF225" s="145">
        <f t="shared" si="25"/>
        <v>0</v>
      </c>
      <c r="BG225" s="145">
        <f t="shared" si="26"/>
        <v>0</v>
      </c>
      <c r="BH225" s="145">
        <f t="shared" si="27"/>
        <v>0</v>
      </c>
      <c r="BI225" s="145">
        <f t="shared" si="28"/>
        <v>0</v>
      </c>
      <c r="BJ225" s="15" t="s">
        <v>83</v>
      </c>
      <c r="BK225" s="145">
        <f t="shared" si="29"/>
        <v>0</v>
      </c>
      <c r="BL225" s="15" t="s">
        <v>211</v>
      </c>
      <c r="BM225" s="144" t="s">
        <v>390</v>
      </c>
    </row>
    <row r="226" spans="2:65" s="1" customFormat="1" ht="16.5" customHeight="1">
      <c r="B226" s="30"/>
      <c r="C226" s="132" t="s">
        <v>391</v>
      </c>
      <c r="D226" s="132" t="s">
        <v>143</v>
      </c>
      <c r="E226" s="133" t="s">
        <v>392</v>
      </c>
      <c r="F226" s="134" t="s">
        <v>393</v>
      </c>
      <c r="G226" s="135" t="s">
        <v>171</v>
      </c>
      <c r="H226" s="136">
        <v>1</v>
      </c>
      <c r="I226" s="137"/>
      <c r="J226" s="138">
        <f t="shared" si="20"/>
        <v>0</v>
      </c>
      <c r="K226" s="139"/>
      <c r="L226" s="30"/>
      <c r="M226" s="140" t="s">
        <v>1</v>
      </c>
      <c r="N226" s="141" t="s">
        <v>40</v>
      </c>
      <c r="P226" s="142">
        <f t="shared" si="21"/>
        <v>0</v>
      </c>
      <c r="Q226" s="142">
        <v>0</v>
      </c>
      <c r="R226" s="142">
        <f t="shared" si="22"/>
        <v>0</v>
      </c>
      <c r="S226" s="142">
        <v>0</v>
      </c>
      <c r="T226" s="143">
        <f t="shared" si="23"/>
        <v>0</v>
      </c>
      <c r="AR226" s="144" t="s">
        <v>211</v>
      </c>
      <c r="AT226" s="144" t="s">
        <v>143</v>
      </c>
      <c r="AU226" s="144" t="s">
        <v>85</v>
      </c>
      <c r="AY226" s="15" t="s">
        <v>140</v>
      </c>
      <c r="BE226" s="145">
        <f t="shared" si="24"/>
        <v>0</v>
      </c>
      <c r="BF226" s="145">
        <f t="shared" si="25"/>
        <v>0</v>
      </c>
      <c r="BG226" s="145">
        <f t="shared" si="26"/>
        <v>0</v>
      </c>
      <c r="BH226" s="145">
        <f t="shared" si="27"/>
        <v>0</v>
      </c>
      <c r="BI226" s="145">
        <f t="shared" si="28"/>
        <v>0</v>
      </c>
      <c r="BJ226" s="15" t="s">
        <v>83</v>
      </c>
      <c r="BK226" s="145">
        <f t="shared" si="29"/>
        <v>0</v>
      </c>
      <c r="BL226" s="15" t="s">
        <v>211</v>
      </c>
      <c r="BM226" s="144" t="s">
        <v>394</v>
      </c>
    </row>
    <row r="227" spans="2:65" s="1" customFormat="1" ht="16.5" customHeight="1">
      <c r="B227" s="30"/>
      <c r="C227" s="132" t="s">
        <v>395</v>
      </c>
      <c r="D227" s="132" t="s">
        <v>143</v>
      </c>
      <c r="E227" s="133" t="s">
        <v>396</v>
      </c>
      <c r="F227" s="134" t="s">
        <v>397</v>
      </c>
      <c r="G227" s="135" t="s">
        <v>171</v>
      </c>
      <c r="H227" s="136">
        <v>1</v>
      </c>
      <c r="I227" s="137"/>
      <c r="J227" s="138">
        <f t="shared" si="20"/>
        <v>0</v>
      </c>
      <c r="K227" s="139"/>
      <c r="L227" s="30"/>
      <c r="M227" s="140" t="s">
        <v>1</v>
      </c>
      <c r="N227" s="141" t="s">
        <v>40</v>
      </c>
      <c r="P227" s="142">
        <f t="shared" si="21"/>
        <v>0</v>
      </c>
      <c r="Q227" s="142">
        <v>0</v>
      </c>
      <c r="R227" s="142">
        <f t="shared" si="22"/>
        <v>0</v>
      </c>
      <c r="S227" s="142">
        <v>0</v>
      </c>
      <c r="T227" s="143">
        <f t="shared" si="23"/>
        <v>0</v>
      </c>
      <c r="AR227" s="144" t="s">
        <v>211</v>
      </c>
      <c r="AT227" s="144" t="s">
        <v>143</v>
      </c>
      <c r="AU227" s="144" t="s">
        <v>85</v>
      </c>
      <c r="AY227" s="15" t="s">
        <v>140</v>
      </c>
      <c r="BE227" s="145">
        <f t="shared" si="24"/>
        <v>0</v>
      </c>
      <c r="BF227" s="145">
        <f t="shared" si="25"/>
        <v>0</v>
      </c>
      <c r="BG227" s="145">
        <f t="shared" si="26"/>
        <v>0</v>
      </c>
      <c r="BH227" s="145">
        <f t="shared" si="27"/>
        <v>0</v>
      </c>
      <c r="BI227" s="145">
        <f t="shared" si="28"/>
        <v>0</v>
      </c>
      <c r="BJ227" s="15" t="s">
        <v>83</v>
      </c>
      <c r="BK227" s="145">
        <f t="shared" si="29"/>
        <v>0</v>
      </c>
      <c r="BL227" s="15" t="s">
        <v>211</v>
      </c>
      <c r="BM227" s="144" t="s">
        <v>398</v>
      </c>
    </row>
    <row r="228" spans="2:65" s="1" customFormat="1" ht="24.2" customHeight="1">
      <c r="B228" s="30"/>
      <c r="C228" s="132" t="s">
        <v>399</v>
      </c>
      <c r="D228" s="132" t="s">
        <v>143</v>
      </c>
      <c r="E228" s="133" t="s">
        <v>400</v>
      </c>
      <c r="F228" s="134" t="s">
        <v>401</v>
      </c>
      <c r="G228" s="135" t="s">
        <v>279</v>
      </c>
      <c r="H228" s="172"/>
      <c r="I228" s="137"/>
      <c r="J228" s="138">
        <f t="shared" si="20"/>
        <v>0</v>
      </c>
      <c r="K228" s="139"/>
      <c r="L228" s="30"/>
      <c r="M228" s="140" t="s">
        <v>1</v>
      </c>
      <c r="N228" s="141" t="s">
        <v>40</v>
      </c>
      <c r="P228" s="142">
        <f t="shared" si="21"/>
        <v>0</v>
      </c>
      <c r="Q228" s="142">
        <v>0</v>
      </c>
      <c r="R228" s="142">
        <f t="shared" si="22"/>
        <v>0</v>
      </c>
      <c r="S228" s="142">
        <v>0</v>
      </c>
      <c r="T228" s="143">
        <f t="shared" si="23"/>
        <v>0</v>
      </c>
      <c r="AR228" s="144" t="s">
        <v>211</v>
      </c>
      <c r="AT228" s="144" t="s">
        <v>143</v>
      </c>
      <c r="AU228" s="144" t="s">
        <v>85</v>
      </c>
      <c r="AY228" s="15" t="s">
        <v>140</v>
      </c>
      <c r="BE228" s="145">
        <f t="shared" si="24"/>
        <v>0</v>
      </c>
      <c r="BF228" s="145">
        <f t="shared" si="25"/>
        <v>0</v>
      </c>
      <c r="BG228" s="145">
        <f t="shared" si="26"/>
        <v>0</v>
      </c>
      <c r="BH228" s="145">
        <f t="shared" si="27"/>
        <v>0</v>
      </c>
      <c r="BI228" s="145">
        <f t="shared" si="28"/>
        <v>0</v>
      </c>
      <c r="BJ228" s="15" t="s">
        <v>83</v>
      </c>
      <c r="BK228" s="145">
        <f t="shared" si="29"/>
        <v>0</v>
      </c>
      <c r="BL228" s="15" t="s">
        <v>211</v>
      </c>
      <c r="BM228" s="144" t="s">
        <v>402</v>
      </c>
    </row>
    <row r="229" spans="2:65" s="11" customFormat="1" ht="22.9" customHeight="1">
      <c r="B229" s="120"/>
      <c r="D229" s="121" t="s">
        <v>74</v>
      </c>
      <c r="E229" s="130" t="s">
        <v>403</v>
      </c>
      <c r="F229" s="130" t="s">
        <v>404</v>
      </c>
      <c r="I229" s="123"/>
      <c r="J229" s="131">
        <f>BK229</f>
        <v>0</v>
      </c>
      <c r="L229" s="120"/>
      <c r="M229" s="125"/>
      <c r="P229" s="126">
        <f>SUM(P230:P244)</f>
        <v>0</v>
      </c>
      <c r="R229" s="126">
        <f>SUM(R230:R244)</f>
        <v>2.3358136100000002</v>
      </c>
      <c r="T229" s="127">
        <f>SUM(T230:T244)</f>
        <v>1.77466754</v>
      </c>
      <c r="AR229" s="121" t="s">
        <v>85</v>
      </c>
      <c r="AT229" s="128" t="s">
        <v>74</v>
      </c>
      <c r="AU229" s="128" t="s">
        <v>83</v>
      </c>
      <c r="AY229" s="121" t="s">
        <v>140</v>
      </c>
      <c r="BK229" s="129">
        <f>SUM(BK230:BK244)</f>
        <v>0</v>
      </c>
    </row>
    <row r="230" spans="2:65" s="1" customFormat="1" ht="16.5" customHeight="1">
      <c r="B230" s="30"/>
      <c r="C230" s="132" t="s">
        <v>405</v>
      </c>
      <c r="D230" s="132" t="s">
        <v>143</v>
      </c>
      <c r="E230" s="133" t="s">
        <v>406</v>
      </c>
      <c r="F230" s="134" t="s">
        <v>407</v>
      </c>
      <c r="G230" s="135" t="s">
        <v>146</v>
      </c>
      <c r="H230" s="136">
        <v>56</v>
      </c>
      <c r="I230" s="137"/>
      <c r="J230" s="138">
        <f>ROUND(I230*H230,2)</f>
        <v>0</v>
      </c>
      <c r="K230" s="139"/>
      <c r="L230" s="30"/>
      <c r="M230" s="140" t="s">
        <v>1</v>
      </c>
      <c r="N230" s="141" t="s">
        <v>40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211</v>
      </c>
      <c r="AT230" s="144" t="s">
        <v>143</v>
      </c>
      <c r="AU230" s="144" t="s">
        <v>85</v>
      </c>
      <c r="AY230" s="15" t="s">
        <v>140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5" t="s">
        <v>83</v>
      </c>
      <c r="BK230" s="145">
        <f>ROUND(I230*H230,2)</f>
        <v>0</v>
      </c>
      <c r="BL230" s="15" t="s">
        <v>211</v>
      </c>
      <c r="BM230" s="144" t="s">
        <v>408</v>
      </c>
    </row>
    <row r="231" spans="2:65" s="12" customFormat="1">
      <c r="B231" s="146"/>
      <c r="D231" s="147" t="s">
        <v>149</v>
      </c>
      <c r="E231" s="148" t="s">
        <v>1</v>
      </c>
      <c r="F231" s="149" t="s">
        <v>375</v>
      </c>
      <c r="H231" s="150">
        <v>50</v>
      </c>
      <c r="I231" s="151"/>
      <c r="L231" s="146"/>
      <c r="M231" s="152"/>
      <c r="T231" s="153"/>
      <c r="AT231" s="148" t="s">
        <v>149</v>
      </c>
      <c r="AU231" s="148" t="s">
        <v>85</v>
      </c>
      <c r="AV231" s="12" t="s">
        <v>85</v>
      </c>
      <c r="AW231" s="12" t="s">
        <v>32</v>
      </c>
      <c r="AX231" s="12" t="s">
        <v>75</v>
      </c>
      <c r="AY231" s="148" t="s">
        <v>140</v>
      </c>
    </row>
    <row r="232" spans="2:65" s="12" customFormat="1">
      <c r="B232" s="146"/>
      <c r="D232" s="147" t="s">
        <v>149</v>
      </c>
      <c r="E232" s="148" t="s">
        <v>1</v>
      </c>
      <c r="F232" s="149" t="s">
        <v>409</v>
      </c>
      <c r="H232" s="150">
        <v>6</v>
      </c>
      <c r="I232" s="151"/>
      <c r="L232" s="146"/>
      <c r="M232" s="152"/>
      <c r="T232" s="153"/>
      <c r="AT232" s="148" t="s">
        <v>149</v>
      </c>
      <c r="AU232" s="148" t="s">
        <v>85</v>
      </c>
      <c r="AV232" s="12" t="s">
        <v>85</v>
      </c>
      <c r="AW232" s="12" t="s">
        <v>32</v>
      </c>
      <c r="AX232" s="12" t="s">
        <v>75</v>
      </c>
      <c r="AY232" s="148" t="s">
        <v>140</v>
      </c>
    </row>
    <row r="233" spans="2:65" s="13" customFormat="1">
      <c r="B233" s="154"/>
      <c r="D233" s="147" t="s">
        <v>149</v>
      </c>
      <c r="E233" s="155" t="s">
        <v>1</v>
      </c>
      <c r="F233" s="156" t="s">
        <v>153</v>
      </c>
      <c r="H233" s="157">
        <v>56</v>
      </c>
      <c r="I233" s="158"/>
      <c r="L233" s="154"/>
      <c r="M233" s="159"/>
      <c r="T233" s="160"/>
      <c r="AT233" s="155" t="s">
        <v>149</v>
      </c>
      <c r="AU233" s="155" t="s">
        <v>85</v>
      </c>
      <c r="AV233" s="13" t="s">
        <v>147</v>
      </c>
      <c r="AW233" s="13" t="s">
        <v>32</v>
      </c>
      <c r="AX233" s="13" t="s">
        <v>83</v>
      </c>
      <c r="AY233" s="155" t="s">
        <v>140</v>
      </c>
    </row>
    <row r="234" spans="2:65" s="1" customFormat="1" ht="16.5" customHeight="1">
      <c r="B234" s="30"/>
      <c r="C234" s="132" t="s">
        <v>410</v>
      </c>
      <c r="D234" s="132" t="s">
        <v>143</v>
      </c>
      <c r="E234" s="133" t="s">
        <v>411</v>
      </c>
      <c r="F234" s="134" t="s">
        <v>412</v>
      </c>
      <c r="G234" s="135" t="s">
        <v>146</v>
      </c>
      <c r="H234" s="136">
        <v>56</v>
      </c>
      <c r="I234" s="137"/>
      <c r="J234" s="138">
        <f>ROUND(I234*H234,2)</f>
        <v>0</v>
      </c>
      <c r="K234" s="139"/>
      <c r="L234" s="30"/>
      <c r="M234" s="140" t="s">
        <v>1</v>
      </c>
      <c r="N234" s="141" t="s">
        <v>40</v>
      </c>
      <c r="P234" s="142">
        <f>O234*H234</f>
        <v>0</v>
      </c>
      <c r="Q234" s="142">
        <v>2.9999999999999997E-4</v>
      </c>
      <c r="R234" s="142">
        <f>Q234*H234</f>
        <v>1.6799999999999999E-2</v>
      </c>
      <c r="S234" s="142">
        <v>0</v>
      </c>
      <c r="T234" s="143">
        <f>S234*H234</f>
        <v>0</v>
      </c>
      <c r="AR234" s="144" t="s">
        <v>211</v>
      </c>
      <c r="AT234" s="144" t="s">
        <v>143</v>
      </c>
      <c r="AU234" s="144" t="s">
        <v>85</v>
      </c>
      <c r="AY234" s="15" t="s">
        <v>140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5" t="s">
        <v>83</v>
      </c>
      <c r="BK234" s="145">
        <f>ROUND(I234*H234,2)</f>
        <v>0</v>
      </c>
      <c r="BL234" s="15" t="s">
        <v>211</v>
      </c>
      <c r="BM234" s="144" t="s">
        <v>413</v>
      </c>
    </row>
    <row r="235" spans="2:65" s="1" customFormat="1" ht="21.75" customHeight="1">
      <c r="B235" s="30"/>
      <c r="C235" s="132" t="s">
        <v>414</v>
      </c>
      <c r="D235" s="132" t="s">
        <v>143</v>
      </c>
      <c r="E235" s="133" t="s">
        <v>415</v>
      </c>
      <c r="F235" s="134" t="s">
        <v>416</v>
      </c>
      <c r="G235" s="135" t="s">
        <v>146</v>
      </c>
      <c r="H235" s="136">
        <v>56</v>
      </c>
      <c r="I235" s="137"/>
      <c r="J235" s="138">
        <f>ROUND(I235*H235,2)</f>
        <v>0</v>
      </c>
      <c r="K235" s="139"/>
      <c r="L235" s="30"/>
      <c r="M235" s="140" t="s">
        <v>1</v>
      </c>
      <c r="N235" s="141" t="s">
        <v>40</v>
      </c>
      <c r="P235" s="142">
        <f>O235*H235</f>
        <v>0</v>
      </c>
      <c r="Q235" s="142">
        <v>4.5500000000000002E-3</v>
      </c>
      <c r="R235" s="142">
        <f>Q235*H235</f>
        <v>0.25480000000000003</v>
      </c>
      <c r="S235" s="142">
        <v>0</v>
      </c>
      <c r="T235" s="143">
        <f>S235*H235</f>
        <v>0</v>
      </c>
      <c r="AR235" s="144" t="s">
        <v>211</v>
      </c>
      <c r="AT235" s="144" t="s">
        <v>143</v>
      </c>
      <c r="AU235" s="144" t="s">
        <v>85</v>
      </c>
      <c r="AY235" s="15" t="s">
        <v>140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5" t="s">
        <v>83</v>
      </c>
      <c r="BK235" s="145">
        <f>ROUND(I235*H235,2)</f>
        <v>0</v>
      </c>
      <c r="BL235" s="15" t="s">
        <v>211</v>
      </c>
      <c r="BM235" s="144" t="s">
        <v>417</v>
      </c>
    </row>
    <row r="236" spans="2:65" s="1" customFormat="1" ht="24.2" customHeight="1">
      <c r="B236" s="30"/>
      <c r="C236" s="132" t="s">
        <v>418</v>
      </c>
      <c r="D236" s="132" t="s">
        <v>143</v>
      </c>
      <c r="E236" s="133" t="s">
        <v>419</v>
      </c>
      <c r="F236" s="134" t="s">
        <v>420</v>
      </c>
      <c r="G236" s="135" t="s">
        <v>171</v>
      </c>
      <c r="H236" s="136">
        <v>666.66700000000003</v>
      </c>
      <c r="I236" s="137"/>
      <c r="J236" s="138">
        <f>ROUND(I236*H236,2)</f>
        <v>0</v>
      </c>
      <c r="K236" s="139"/>
      <c r="L236" s="30"/>
      <c r="M236" s="140" t="s">
        <v>1</v>
      </c>
      <c r="N236" s="141" t="s">
        <v>40</v>
      </c>
      <c r="P236" s="142">
        <f>O236*H236</f>
        <v>0</v>
      </c>
      <c r="Q236" s="142">
        <v>8.3000000000000001E-4</v>
      </c>
      <c r="R236" s="142">
        <f>Q236*H236</f>
        <v>0.55333361000000003</v>
      </c>
      <c r="S236" s="142">
        <v>2.6199999999999999E-3</v>
      </c>
      <c r="T236" s="143">
        <f>S236*H236</f>
        <v>1.74666754</v>
      </c>
      <c r="AR236" s="144" t="s">
        <v>211</v>
      </c>
      <c r="AT236" s="144" t="s">
        <v>143</v>
      </c>
      <c r="AU236" s="144" t="s">
        <v>85</v>
      </c>
      <c r="AY236" s="15" t="s">
        <v>140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5" t="s">
        <v>83</v>
      </c>
      <c r="BK236" s="145">
        <f>ROUND(I236*H236,2)</f>
        <v>0</v>
      </c>
      <c r="BL236" s="15" t="s">
        <v>211</v>
      </c>
      <c r="BM236" s="144" t="s">
        <v>421</v>
      </c>
    </row>
    <row r="237" spans="2:65" s="12" customFormat="1">
      <c r="B237" s="146"/>
      <c r="D237" s="147" t="s">
        <v>149</v>
      </c>
      <c r="E237" s="148" t="s">
        <v>1</v>
      </c>
      <c r="F237" s="149" t="s">
        <v>422</v>
      </c>
      <c r="H237" s="150">
        <v>111.111</v>
      </c>
      <c r="I237" s="151"/>
      <c r="L237" s="146"/>
      <c r="M237" s="152"/>
      <c r="T237" s="153"/>
      <c r="AT237" s="148" t="s">
        <v>149</v>
      </c>
      <c r="AU237" s="148" t="s">
        <v>85</v>
      </c>
      <c r="AV237" s="12" t="s">
        <v>85</v>
      </c>
      <c r="AW237" s="12" t="s">
        <v>32</v>
      </c>
      <c r="AX237" s="12" t="s">
        <v>75</v>
      </c>
      <c r="AY237" s="148" t="s">
        <v>140</v>
      </c>
    </row>
    <row r="238" spans="2:65" s="12" customFormat="1">
      <c r="B238" s="146"/>
      <c r="D238" s="147" t="s">
        <v>149</v>
      </c>
      <c r="E238" s="148" t="s">
        <v>1</v>
      </c>
      <c r="F238" s="149" t="s">
        <v>423</v>
      </c>
      <c r="H238" s="150">
        <v>555.55600000000004</v>
      </c>
      <c r="I238" s="151"/>
      <c r="L238" s="146"/>
      <c r="M238" s="152"/>
      <c r="T238" s="153"/>
      <c r="AT238" s="148" t="s">
        <v>149</v>
      </c>
      <c r="AU238" s="148" t="s">
        <v>85</v>
      </c>
      <c r="AV238" s="12" t="s">
        <v>85</v>
      </c>
      <c r="AW238" s="12" t="s">
        <v>32</v>
      </c>
      <c r="AX238" s="12" t="s">
        <v>75</v>
      </c>
      <c r="AY238" s="148" t="s">
        <v>140</v>
      </c>
    </row>
    <row r="239" spans="2:65" s="13" customFormat="1">
      <c r="B239" s="154"/>
      <c r="D239" s="147" t="s">
        <v>149</v>
      </c>
      <c r="E239" s="155" t="s">
        <v>1</v>
      </c>
      <c r="F239" s="156" t="s">
        <v>153</v>
      </c>
      <c r="H239" s="157">
        <v>666.66700000000003</v>
      </c>
      <c r="I239" s="158"/>
      <c r="L239" s="154"/>
      <c r="M239" s="159"/>
      <c r="T239" s="160"/>
      <c r="AT239" s="155" t="s">
        <v>149</v>
      </c>
      <c r="AU239" s="155" t="s">
        <v>85</v>
      </c>
      <c r="AV239" s="13" t="s">
        <v>147</v>
      </c>
      <c r="AW239" s="13" t="s">
        <v>32</v>
      </c>
      <c r="AX239" s="13" t="s">
        <v>83</v>
      </c>
      <c r="AY239" s="155" t="s">
        <v>140</v>
      </c>
    </row>
    <row r="240" spans="2:65" s="1" customFormat="1" ht="33" customHeight="1">
      <c r="B240" s="30"/>
      <c r="C240" s="161" t="s">
        <v>424</v>
      </c>
      <c r="D240" s="161" t="s">
        <v>261</v>
      </c>
      <c r="E240" s="162" t="s">
        <v>425</v>
      </c>
      <c r="F240" s="163" t="s">
        <v>426</v>
      </c>
      <c r="G240" s="164" t="s">
        <v>146</v>
      </c>
      <c r="H240" s="165">
        <v>67.2</v>
      </c>
      <c r="I240" s="166"/>
      <c r="J240" s="167">
        <f>ROUND(I240*H240,2)</f>
        <v>0</v>
      </c>
      <c r="K240" s="168"/>
      <c r="L240" s="169"/>
      <c r="M240" s="170" t="s">
        <v>1</v>
      </c>
      <c r="N240" s="171" t="s">
        <v>40</v>
      </c>
      <c r="P240" s="142">
        <f>O240*H240</f>
        <v>0</v>
      </c>
      <c r="Q240" s="142">
        <v>2.1999999999999999E-2</v>
      </c>
      <c r="R240" s="142">
        <f>Q240*H240</f>
        <v>1.4783999999999999</v>
      </c>
      <c r="S240" s="142">
        <v>0</v>
      </c>
      <c r="T240" s="143">
        <f>S240*H240</f>
        <v>0</v>
      </c>
      <c r="AR240" s="144" t="s">
        <v>264</v>
      </c>
      <c r="AT240" s="144" t="s">
        <v>261</v>
      </c>
      <c r="AU240" s="144" t="s">
        <v>85</v>
      </c>
      <c r="AY240" s="15" t="s">
        <v>140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5" t="s">
        <v>83</v>
      </c>
      <c r="BK240" s="145">
        <f>ROUND(I240*H240,2)</f>
        <v>0</v>
      </c>
      <c r="BL240" s="15" t="s">
        <v>211</v>
      </c>
      <c r="BM240" s="144" t="s">
        <v>427</v>
      </c>
    </row>
    <row r="241" spans="2:65" s="12" customFormat="1">
      <c r="B241" s="146"/>
      <c r="D241" s="147" t="s">
        <v>149</v>
      </c>
      <c r="E241" s="148" t="s">
        <v>1</v>
      </c>
      <c r="F241" s="149" t="s">
        <v>428</v>
      </c>
      <c r="H241" s="150">
        <v>67.2</v>
      </c>
      <c r="I241" s="151"/>
      <c r="L241" s="146"/>
      <c r="M241" s="152"/>
      <c r="T241" s="153"/>
      <c r="AT241" s="148" t="s">
        <v>149</v>
      </c>
      <c r="AU241" s="148" t="s">
        <v>85</v>
      </c>
      <c r="AV241" s="12" t="s">
        <v>85</v>
      </c>
      <c r="AW241" s="12" t="s">
        <v>32</v>
      </c>
      <c r="AX241" s="12" t="s">
        <v>83</v>
      </c>
      <c r="AY241" s="148" t="s">
        <v>140</v>
      </c>
    </row>
    <row r="242" spans="2:65" s="1" customFormat="1" ht="24.2" customHeight="1">
      <c r="B242" s="30"/>
      <c r="C242" s="132" t="s">
        <v>429</v>
      </c>
      <c r="D242" s="132" t="s">
        <v>143</v>
      </c>
      <c r="E242" s="133" t="s">
        <v>430</v>
      </c>
      <c r="F242" s="134" t="s">
        <v>431</v>
      </c>
      <c r="G242" s="135" t="s">
        <v>146</v>
      </c>
      <c r="H242" s="136">
        <v>56</v>
      </c>
      <c r="I242" s="137"/>
      <c r="J242" s="138">
        <f>ROUND(I242*H242,2)</f>
        <v>0</v>
      </c>
      <c r="K242" s="139"/>
      <c r="L242" s="30"/>
      <c r="M242" s="140" t="s">
        <v>1</v>
      </c>
      <c r="N242" s="141" t="s">
        <v>40</v>
      </c>
      <c r="P242" s="142">
        <f>O242*H242</f>
        <v>0</v>
      </c>
      <c r="Q242" s="142">
        <v>5.8E-4</v>
      </c>
      <c r="R242" s="142">
        <f>Q242*H242</f>
        <v>3.2480000000000002E-2</v>
      </c>
      <c r="S242" s="142">
        <v>5.0000000000000001E-4</v>
      </c>
      <c r="T242" s="143">
        <f>S242*H242</f>
        <v>2.8000000000000001E-2</v>
      </c>
      <c r="AR242" s="144" t="s">
        <v>211</v>
      </c>
      <c r="AT242" s="144" t="s">
        <v>143</v>
      </c>
      <c r="AU242" s="144" t="s">
        <v>85</v>
      </c>
      <c r="AY242" s="15" t="s">
        <v>140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5" t="s">
        <v>83</v>
      </c>
      <c r="BK242" s="145">
        <f>ROUND(I242*H242,2)</f>
        <v>0</v>
      </c>
      <c r="BL242" s="15" t="s">
        <v>211</v>
      </c>
      <c r="BM242" s="144" t="s">
        <v>432</v>
      </c>
    </row>
    <row r="243" spans="2:65" s="1" customFormat="1" ht="24.2" customHeight="1">
      <c r="B243" s="30"/>
      <c r="C243" s="132" t="s">
        <v>433</v>
      </c>
      <c r="D243" s="132" t="s">
        <v>143</v>
      </c>
      <c r="E243" s="133" t="s">
        <v>434</v>
      </c>
      <c r="F243" s="134" t="s">
        <v>435</v>
      </c>
      <c r="G243" s="135" t="s">
        <v>146</v>
      </c>
      <c r="H243" s="136">
        <v>56</v>
      </c>
      <c r="I243" s="137"/>
      <c r="J243" s="138">
        <f>ROUND(I243*H243,2)</f>
        <v>0</v>
      </c>
      <c r="K243" s="139"/>
      <c r="L243" s="30"/>
      <c r="M243" s="140" t="s">
        <v>1</v>
      </c>
      <c r="N243" s="141" t="s">
        <v>40</v>
      </c>
      <c r="P243" s="142">
        <f>O243*H243</f>
        <v>0</v>
      </c>
      <c r="Q243" s="142">
        <v>0</v>
      </c>
      <c r="R243" s="142">
        <f>Q243*H243</f>
        <v>0</v>
      </c>
      <c r="S243" s="142">
        <v>0</v>
      </c>
      <c r="T243" s="143">
        <f>S243*H243</f>
        <v>0</v>
      </c>
      <c r="AR243" s="144" t="s">
        <v>211</v>
      </c>
      <c r="AT243" s="144" t="s">
        <v>143</v>
      </c>
      <c r="AU243" s="144" t="s">
        <v>85</v>
      </c>
      <c r="AY243" s="15" t="s">
        <v>140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5" t="s">
        <v>83</v>
      </c>
      <c r="BK243" s="145">
        <f>ROUND(I243*H243,2)</f>
        <v>0</v>
      </c>
      <c r="BL243" s="15" t="s">
        <v>211</v>
      </c>
      <c r="BM243" s="144" t="s">
        <v>436</v>
      </c>
    </row>
    <row r="244" spans="2:65" s="1" customFormat="1" ht="24.2" customHeight="1">
      <c r="B244" s="30"/>
      <c r="C244" s="132" t="s">
        <v>437</v>
      </c>
      <c r="D244" s="132" t="s">
        <v>143</v>
      </c>
      <c r="E244" s="133" t="s">
        <v>438</v>
      </c>
      <c r="F244" s="134" t="s">
        <v>439</v>
      </c>
      <c r="G244" s="135" t="s">
        <v>279</v>
      </c>
      <c r="H244" s="172"/>
      <c r="I244" s="137"/>
      <c r="J244" s="138">
        <f>ROUND(I244*H244,2)</f>
        <v>0</v>
      </c>
      <c r="K244" s="139"/>
      <c r="L244" s="30"/>
      <c r="M244" s="140" t="s">
        <v>1</v>
      </c>
      <c r="N244" s="141" t="s">
        <v>40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211</v>
      </c>
      <c r="AT244" s="144" t="s">
        <v>143</v>
      </c>
      <c r="AU244" s="144" t="s">
        <v>85</v>
      </c>
      <c r="AY244" s="15" t="s">
        <v>140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5" t="s">
        <v>83</v>
      </c>
      <c r="BK244" s="145">
        <f>ROUND(I244*H244,2)</f>
        <v>0</v>
      </c>
      <c r="BL244" s="15" t="s">
        <v>211</v>
      </c>
      <c r="BM244" s="144" t="s">
        <v>440</v>
      </c>
    </row>
    <row r="245" spans="2:65" s="11" customFormat="1" ht="22.9" customHeight="1">
      <c r="B245" s="120"/>
      <c r="D245" s="121" t="s">
        <v>74</v>
      </c>
      <c r="E245" s="130" t="s">
        <v>441</v>
      </c>
      <c r="F245" s="130" t="s">
        <v>442</v>
      </c>
      <c r="I245" s="123"/>
      <c r="J245" s="131">
        <f>BK245</f>
        <v>0</v>
      </c>
      <c r="L245" s="120"/>
      <c r="M245" s="125"/>
      <c r="P245" s="126">
        <f>SUM(P246:P255)</f>
        <v>0</v>
      </c>
      <c r="R245" s="126">
        <f>SUM(R246:R255)</f>
        <v>0.37119940000000007</v>
      </c>
      <c r="T245" s="127">
        <f>SUM(T246:T255)</f>
        <v>0.41500000000000004</v>
      </c>
      <c r="AR245" s="121" t="s">
        <v>85</v>
      </c>
      <c r="AT245" s="128" t="s">
        <v>74</v>
      </c>
      <c r="AU245" s="128" t="s">
        <v>83</v>
      </c>
      <c r="AY245" s="121" t="s">
        <v>140</v>
      </c>
      <c r="BK245" s="129">
        <f>SUM(BK246:BK255)</f>
        <v>0</v>
      </c>
    </row>
    <row r="246" spans="2:65" s="1" customFormat="1" ht="24.2" customHeight="1">
      <c r="B246" s="30"/>
      <c r="C246" s="132" t="s">
        <v>443</v>
      </c>
      <c r="D246" s="132" t="s">
        <v>143</v>
      </c>
      <c r="E246" s="133" t="s">
        <v>444</v>
      </c>
      <c r="F246" s="134" t="s">
        <v>445</v>
      </c>
      <c r="G246" s="135" t="s">
        <v>171</v>
      </c>
      <c r="H246" s="136">
        <v>83</v>
      </c>
      <c r="I246" s="137"/>
      <c r="J246" s="138">
        <f>ROUND(I246*H246,2)</f>
        <v>0</v>
      </c>
      <c r="K246" s="139"/>
      <c r="L246" s="30"/>
      <c r="M246" s="140" t="s">
        <v>1</v>
      </c>
      <c r="N246" s="141" t="s">
        <v>40</v>
      </c>
      <c r="P246" s="142">
        <f>O246*H246</f>
        <v>0</v>
      </c>
      <c r="Q246" s="142">
        <v>6.8999999999999997E-4</v>
      </c>
      <c r="R246" s="142">
        <f>Q246*H246</f>
        <v>5.7269999999999995E-2</v>
      </c>
      <c r="S246" s="142">
        <v>5.0000000000000001E-3</v>
      </c>
      <c r="T246" s="143">
        <f>S246*H246</f>
        <v>0.41500000000000004</v>
      </c>
      <c r="AR246" s="144" t="s">
        <v>211</v>
      </c>
      <c r="AT246" s="144" t="s">
        <v>143</v>
      </c>
      <c r="AU246" s="144" t="s">
        <v>85</v>
      </c>
      <c r="AY246" s="15" t="s">
        <v>140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5" t="s">
        <v>83</v>
      </c>
      <c r="BK246" s="145">
        <f>ROUND(I246*H246,2)</f>
        <v>0</v>
      </c>
      <c r="BL246" s="15" t="s">
        <v>211</v>
      </c>
      <c r="BM246" s="144" t="s">
        <v>446</v>
      </c>
    </row>
    <row r="247" spans="2:65" s="12" customFormat="1">
      <c r="B247" s="146"/>
      <c r="D247" s="147" t="s">
        <v>149</v>
      </c>
      <c r="E247" s="148" t="s">
        <v>1</v>
      </c>
      <c r="F247" s="149" t="s">
        <v>447</v>
      </c>
      <c r="H247" s="150">
        <v>29</v>
      </c>
      <c r="I247" s="151"/>
      <c r="L247" s="146"/>
      <c r="M247" s="152"/>
      <c r="T247" s="153"/>
      <c r="AT247" s="148" t="s">
        <v>149</v>
      </c>
      <c r="AU247" s="148" t="s">
        <v>85</v>
      </c>
      <c r="AV247" s="12" t="s">
        <v>85</v>
      </c>
      <c r="AW247" s="12" t="s">
        <v>32</v>
      </c>
      <c r="AX247" s="12" t="s">
        <v>75</v>
      </c>
      <c r="AY247" s="148" t="s">
        <v>140</v>
      </c>
    </row>
    <row r="248" spans="2:65" s="12" customFormat="1">
      <c r="B248" s="146"/>
      <c r="D248" s="147" t="s">
        <v>149</v>
      </c>
      <c r="E248" s="148" t="s">
        <v>1</v>
      </c>
      <c r="F248" s="149" t="s">
        <v>448</v>
      </c>
      <c r="H248" s="150">
        <v>54</v>
      </c>
      <c r="I248" s="151"/>
      <c r="L248" s="146"/>
      <c r="M248" s="152"/>
      <c r="T248" s="153"/>
      <c r="AT248" s="148" t="s">
        <v>149</v>
      </c>
      <c r="AU248" s="148" t="s">
        <v>85</v>
      </c>
      <c r="AV248" s="12" t="s">
        <v>85</v>
      </c>
      <c r="AW248" s="12" t="s">
        <v>32</v>
      </c>
      <c r="AX248" s="12" t="s">
        <v>75</v>
      </c>
      <c r="AY248" s="148" t="s">
        <v>140</v>
      </c>
    </row>
    <row r="249" spans="2:65" s="13" customFormat="1">
      <c r="B249" s="154"/>
      <c r="D249" s="147" t="s">
        <v>149</v>
      </c>
      <c r="E249" s="155" t="s">
        <v>1</v>
      </c>
      <c r="F249" s="156" t="s">
        <v>153</v>
      </c>
      <c r="H249" s="157">
        <v>83</v>
      </c>
      <c r="I249" s="158"/>
      <c r="L249" s="154"/>
      <c r="M249" s="159"/>
      <c r="T249" s="160"/>
      <c r="AT249" s="155" t="s">
        <v>149</v>
      </c>
      <c r="AU249" s="155" t="s">
        <v>85</v>
      </c>
      <c r="AV249" s="13" t="s">
        <v>147</v>
      </c>
      <c r="AW249" s="13" t="s">
        <v>32</v>
      </c>
      <c r="AX249" s="13" t="s">
        <v>83</v>
      </c>
      <c r="AY249" s="155" t="s">
        <v>140</v>
      </c>
    </row>
    <row r="250" spans="2:65" s="1" customFormat="1" ht="16.5" customHeight="1">
      <c r="B250" s="30"/>
      <c r="C250" s="161" t="s">
        <v>449</v>
      </c>
      <c r="D250" s="161" t="s">
        <v>261</v>
      </c>
      <c r="E250" s="162" t="s">
        <v>450</v>
      </c>
      <c r="F250" s="163" t="s">
        <v>451</v>
      </c>
      <c r="G250" s="164" t="s">
        <v>146</v>
      </c>
      <c r="H250" s="165">
        <v>107.9</v>
      </c>
      <c r="I250" s="166"/>
      <c r="J250" s="167">
        <f>ROUND(I250*H250,2)</f>
        <v>0</v>
      </c>
      <c r="K250" s="168"/>
      <c r="L250" s="169"/>
      <c r="M250" s="170" t="s">
        <v>1</v>
      </c>
      <c r="N250" s="171" t="s">
        <v>40</v>
      </c>
      <c r="P250" s="142">
        <f>O250*H250</f>
        <v>0</v>
      </c>
      <c r="Q250" s="142">
        <v>2.8300000000000001E-3</v>
      </c>
      <c r="R250" s="142">
        <f>Q250*H250</f>
        <v>0.30535700000000005</v>
      </c>
      <c r="S250" s="142">
        <v>0</v>
      </c>
      <c r="T250" s="143">
        <f>S250*H250</f>
        <v>0</v>
      </c>
      <c r="AR250" s="144" t="s">
        <v>264</v>
      </c>
      <c r="AT250" s="144" t="s">
        <v>261</v>
      </c>
      <c r="AU250" s="144" t="s">
        <v>85</v>
      </c>
      <c r="AY250" s="15" t="s">
        <v>140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5" t="s">
        <v>83</v>
      </c>
      <c r="BK250" s="145">
        <f>ROUND(I250*H250,2)</f>
        <v>0</v>
      </c>
      <c r="BL250" s="15" t="s">
        <v>211</v>
      </c>
      <c r="BM250" s="144" t="s">
        <v>452</v>
      </c>
    </row>
    <row r="251" spans="2:65" s="12" customFormat="1">
      <c r="B251" s="146"/>
      <c r="D251" s="147" t="s">
        <v>149</v>
      </c>
      <c r="E251" s="148" t="s">
        <v>1</v>
      </c>
      <c r="F251" s="149" t="s">
        <v>453</v>
      </c>
      <c r="H251" s="150">
        <v>107.9</v>
      </c>
      <c r="I251" s="151"/>
      <c r="L251" s="146"/>
      <c r="M251" s="152"/>
      <c r="T251" s="153"/>
      <c r="AT251" s="148" t="s">
        <v>149</v>
      </c>
      <c r="AU251" s="148" t="s">
        <v>85</v>
      </c>
      <c r="AV251" s="12" t="s">
        <v>85</v>
      </c>
      <c r="AW251" s="12" t="s">
        <v>32</v>
      </c>
      <c r="AX251" s="12" t="s">
        <v>83</v>
      </c>
      <c r="AY251" s="148" t="s">
        <v>140</v>
      </c>
    </row>
    <row r="252" spans="2:65" s="1" customFormat="1" ht="16.5" customHeight="1">
      <c r="B252" s="30"/>
      <c r="C252" s="132" t="s">
        <v>454</v>
      </c>
      <c r="D252" s="132" t="s">
        <v>143</v>
      </c>
      <c r="E252" s="133" t="s">
        <v>455</v>
      </c>
      <c r="F252" s="134" t="s">
        <v>456</v>
      </c>
      <c r="G252" s="135" t="s">
        <v>457</v>
      </c>
      <c r="H252" s="136">
        <v>29</v>
      </c>
      <c r="I252" s="137"/>
      <c r="J252" s="138">
        <f>ROUND(I252*H252,2)</f>
        <v>0</v>
      </c>
      <c r="K252" s="139"/>
      <c r="L252" s="30"/>
      <c r="M252" s="140" t="s">
        <v>1</v>
      </c>
      <c r="N252" s="141" t="s">
        <v>40</v>
      </c>
      <c r="P252" s="142">
        <f>O252*H252</f>
        <v>0</v>
      </c>
      <c r="Q252" s="142">
        <v>1.0000000000000001E-5</v>
      </c>
      <c r="R252" s="142">
        <f>Q252*H252</f>
        <v>2.9E-4</v>
      </c>
      <c r="S252" s="142">
        <v>0</v>
      </c>
      <c r="T252" s="143">
        <f>S252*H252</f>
        <v>0</v>
      </c>
      <c r="AR252" s="144" t="s">
        <v>211</v>
      </c>
      <c r="AT252" s="144" t="s">
        <v>143</v>
      </c>
      <c r="AU252" s="144" t="s">
        <v>85</v>
      </c>
      <c r="AY252" s="15" t="s">
        <v>140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5" t="s">
        <v>83</v>
      </c>
      <c r="BK252" s="145">
        <f>ROUND(I252*H252,2)</f>
        <v>0</v>
      </c>
      <c r="BL252" s="15" t="s">
        <v>211</v>
      </c>
      <c r="BM252" s="144" t="s">
        <v>458</v>
      </c>
    </row>
    <row r="253" spans="2:65" s="1" customFormat="1" ht="16.5" customHeight="1">
      <c r="B253" s="30"/>
      <c r="C253" s="161" t="s">
        <v>459</v>
      </c>
      <c r="D253" s="161" t="s">
        <v>261</v>
      </c>
      <c r="E253" s="162" t="s">
        <v>460</v>
      </c>
      <c r="F253" s="163" t="s">
        <v>461</v>
      </c>
      <c r="G253" s="164" t="s">
        <v>457</v>
      </c>
      <c r="H253" s="165">
        <v>29.58</v>
      </c>
      <c r="I253" s="166"/>
      <c r="J253" s="167">
        <f>ROUND(I253*H253,2)</f>
        <v>0</v>
      </c>
      <c r="K253" s="168"/>
      <c r="L253" s="169"/>
      <c r="M253" s="170" t="s">
        <v>1</v>
      </c>
      <c r="N253" s="171" t="s">
        <v>40</v>
      </c>
      <c r="P253" s="142">
        <f>O253*H253</f>
        <v>0</v>
      </c>
      <c r="Q253" s="142">
        <v>2.7999999999999998E-4</v>
      </c>
      <c r="R253" s="142">
        <f>Q253*H253</f>
        <v>8.2823999999999988E-3</v>
      </c>
      <c r="S253" s="142">
        <v>0</v>
      </c>
      <c r="T253" s="143">
        <f>S253*H253</f>
        <v>0</v>
      </c>
      <c r="AR253" s="144" t="s">
        <v>264</v>
      </c>
      <c r="AT253" s="144" t="s">
        <v>261</v>
      </c>
      <c r="AU253" s="144" t="s">
        <v>85</v>
      </c>
      <c r="AY253" s="15" t="s">
        <v>140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5" t="s">
        <v>83</v>
      </c>
      <c r="BK253" s="145">
        <f>ROUND(I253*H253,2)</f>
        <v>0</v>
      </c>
      <c r="BL253" s="15" t="s">
        <v>211</v>
      </c>
      <c r="BM253" s="144" t="s">
        <v>462</v>
      </c>
    </row>
    <row r="254" spans="2:65" s="12" customFormat="1">
      <c r="B254" s="146"/>
      <c r="D254" s="147" t="s">
        <v>149</v>
      </c>
      <c r="E254" s="148" t="s">
        <v>1</v>
      </c>
      <c r="F254" s="149" t="s">
        <v>463</v>
      </c>
      <c r="H254" s="150">
        <v>29.58</v>
      </c>
      <c r="I254" s="151"/>
      <c r="L254" s="146"/>
      <c r="M254" s="152"/>
      <c r="T254" s="153"/>
      <c r="AT254" s="148" t="s">
        <v>149</v>
      </c>
      <c r="AU254" s="148" t="s">
        <v>85</v>
      </c>
      <c r="AV254" s="12" t="s">
        <v>85</v>
      </c>
      <c r="AW254" s="12" t="s">
        <v>32</v>
      </c>
      <c r="AX254" s="12" t="s">
        <v>83</v>
      </c>
      <c r="AY254" s="148" t="s">
        <v>140</v>
      </c>
    </row>
    <row r="255" spans="2:65" s="1" customFormat="1" ht="24.2" customHeight="1">
      <c r="B255" s="30"/>
      <c r="C255" s="132" t="s">
        <v>464</v>
      </c>
      <c r="D255" s="132" t="s">
        <v>143</v>
      </c>
      <c r="E255" s="133" t="s">
        <v>465</v>
      </c>
      <c r="F255" s="134" t="s">
        <v>466</v>
      </c>
      <c r="G255" s="135" t="s">
        <v>279</v>
      </c>
      <c r="H255" s="172"/>
      <c r="I255" s="137"/>
      <c r="J255" s="138">
        <f>ROUND(I255*H255,2)</f>
        <v>0</v>
      </c>
      <c r="K255" s="139"/>
      <c r="L255" s="30"/>
      <c r="M255" s="140" t="s">
        <v>1</v>
      </c>
      <c r="N255" s="141" t="s">
        <v>40</v>
      </c>
      <c r="P255" s="142">
        <f>O255*H255</f>
        <v>0</v>
      </c>
      <c r="Q255" s="142">
        <v>0</v>
      </c>
      <c r="R255" s="142">
        <f>Q255*H255</f>
        <v>0</v>
      </c>
      <c r="S255" s="142">
        <v>0</v>
      </c>
      <c r="T255" s="143">
        <f>S255*H255</f>
        <v>0</v>
      </c>
      <c r="AR255" s="144" t="s">
        <v>211</v>
      </c>
      <c r="AT255" s="144" t="s">
        <v>143</v>
      </c>
      <c r="AU255" s="144" t="s">
        <v>85</v>
      </c>
      <c r="AY255" s="15" t="s">
        <v>140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5" t="s">
        <v>83</v>
      </c>
      <c r="BK255" s="145">
        <f>ROUND(I255*H255,2)</f>
        <v>0</v>
      </c>
      <c r="BL255" s="15" t="s">
        <v>211</v>
      </c>
      <c r="BM255" s="144" t="s">
        <v>467</v>
      </c>
    </row>
    <row r="256" spans="2:65" s="11" customFormat="1" ht="22.9" customHeight="1">
      <c r="B256" s="120"/>
      <c r="D256" s="121" t="s">
        <v>74</v>
      </c>
      <c r="E256" s="130" t="s">
        <v>468</v>
      </c>
      <c r="F256" s="130" t="s">
        <v>469</v>
      </c>
      <c r="I256" s="123"/>
      <c r="J256" s="131">
        <f>BK256</f>
        <v>0</v>
      </c>
      <c r="L256" s="120"/>
      <c r="M256" s="125"/>
      <c r="P256" s="126">
        <f>SUM(P257:P269)</f>
        <v>0</v>
      </c>
      <c r="R256" s="126">
        <f>SUM(R257:R269)</f>
        <v>3.4912084500000002</v>
      </c>
      <c r="T256" s="127">
        <f>SUM(T257:T269)</f>
        <v>0</v>
      </c>
      <c r="AR256" s="121" t="s">
        <v>85</v>
      </c>
      <c r="AT256" s="128" t="s">
        <v>74</v>
      </c>
      <c r="AU256" s="128" t="s">
        <v>83</v>
      </c>
      <c r="AY256" s="121" t="s">
        <v>140</v>
      </c>
      <c r="BK256" s="129">
        <f>SUM(BK257:BK269)</f>
        <v>0</v>
      </c>
    </row>
    <row r="257" spans="2:65" s="1" customFormat="1" ht="16.5" customHeight="1">
      <c r="B257" s="30"/>
      <c r="C257" s="132" t="s">
        <v>470</v>
      </c>
      <c r="D257" s="132" t="s">
        <v>143</v>
      </c>
      <c r="E257" s="133" t="s">
        <v>471</v>
      </c>
      <c r="F257" s="134" t="s">
        <v>472</v>
      </c>
      <c r="G257" s="135" t="s">
        <v>146</v>
      </c>
      <c r="H257" s="136">
        <v>139.42500000000001</v>
      </c>
      <c r="I257" s="137"/>
      <c r="J257" s="138">
        <f>ROUND(I257*H257,2)</f>
        <v>0</v>
      </c>
      <c r="K257" s="139"/>
      <c r="L257" s="30"/>
      <c r="M257" s="140" t="s">
        <v>1</v>
      </c>
      <c r="N257" s="141" t="s">
        <v>40</v>
      </c>
      <c r="P257" s="142">
        <f>O257*H257</f>
        <v>0</v>
      </c>
      <c r="Q257" s="142">
        <v>0</v>
      </c>
      <c r="R257" s="142">
        <f>Q257*H257</f>
        <v>0</v>
      </c>
      <c r="S257" s="142">
        <v>0</v>
      </c>
      <c r="T257" s="143">
        <f>S257*H257</f>
        <v>0</v>
      </c>
      <c r="AR257" s="144" t="s">
        <v>211</v>
      </c>
      <c r="AT257" s="144" t="s">
        <v>143</v>
      </c>
      <c r="AU257" s="144" t="s">
        <v>85</v>
      </c>
      <c r="AY257" s="15" t="s">
        <v>140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5" t="s">
        <v>83</v>
      </c>
      <c r="BK257" s="145">
        <f>ROUND(I257*H257,2)</f>
        <v>0</v>
      </c>
      <c r="BL257" s="15" t="s">
        <v>211</v>
      </c>
      <c r="BM257" s="144" t="s">
        <v>473</v>
      </c>
    </row>
    <row r="258" spans="2:65" s="1" customFormat="1" ht="16.5" customHeight="1">
      <c r="B258" s="30"/>
      <c r="C258" s="132" t="s">
        <v>474</v>
      </c>
      <c r="D258" s="132" t="s">
        <v>143</v>
      </c>
      <c r="E258" s="133" t="s">
        <v>475</v>
      </c>
      <c r="F258" s="134" t="s">
        <v>476</v>
      </c>
      <c r="G258" s="135" t="s">
        <v>146</v>
      </c>
      <c r="H258" s="136">
        <v>139.42500000000001</v>
      </c>
      <c r="I258" s="137"/>
      <c r="J258" s="138">
        <f>ROUND(I258*H258,2)</f>
        <v>0</v>
      </c>
      <c r="K258" s="139"/>
      <c r="L258" s="30"/>
      <c r="M258" s="140" t="s">
        <v>1</v>
      </c>
      <c r="N258" s="141" t="s">
        <v>40</v>
      </c>
      <c r="P258" s="142">
        <f>O258*H258</f>
        <v>0</v>
      </c>
      <c r="Q258" s="142">
        <v>2.9999999999999997E-4</v>
      </c>
      <c r="R258" s="142">
        <f>Q258*H258</f>
        <v>4.1827499999999997E-2</v>
      </c>
      <c r="S258" s="142">
        <v>0</v>
      </c>
      <c r="T258" s="143">
        <f>S258*H258</f>
        <v>0</v>
      </c>
      <c r="AR258" s="144" t="s">
        <v>211</v>
      </c>
      <c r="AT258" s="144" t="s">
        <v>143</v>
      </c>
      <c r="AU258" s="144" t="s">
        <v>85</v>
      </c>
      <c r="AY258" s="15" t="s">
        <v>140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5" t="s">
        <v>83</v>
      </c>
      <c r="BK258" s="145">
        <f>ROUND(I258*H258,2)</f>
        <v>0</v>
      </c>
      <c r="BL258" s="15" t="s">
        <v>211</v>
      </c>
      <c r="BM258" s="144" t="s">
        <v>477</v>
      </c>
    </row>
    <row r="259" spans="2:65" s="12" customFormat="1">
      <c r="B259" s="146"/>
      <c r="D259" s="147" t="s">
        <v>149</v>
      </c>
      <c r="E259" s="148" t="s">
        <v>1</v>
      </c>
      <c r="F259" s="149" t="s">
        <v>219</v>
      </c>
      <c r="H259" s="150">
        <v>40.5</v>
      </c>
      <c r="I259" s="151"/>
      <c r="L259" s="146"/>
      <c r="M259" s="152"/>
      <c r="T259" s="153"/>
      <c r="AT259" s="148" t="s">
        <v>149</v>
      </c>
      <c r="AU259" s="148" t="s">
        <v>85</v>
      </c>
      <c r="AV259" s="12" t="s">
        <v>85</v>
      </c>
      <c r="AW259" s="12" t="s">
        <v>32</v>
      </c>
      <c r="AX259" s="12" t="s">
        <v>75</v>
      </c>
      <c r="AY259" s="148" t="s">
        <v>140</v>
      </c>
    </row>
    <row r="260" spans="2:65" s="12" customFormat="1">
      <c r="B260" s="146"/>
      <c r="D260" s="147" t="s">
        <v>149</v>
      </c>
      <c r="E260" s="148" t="s">
        <v>1</v>
      </c>
      <c r="F260" s="149" t="s">
        <v>220</v>
      </c>
      <c r="H260" s="150">
        <v>39.6</v>
      </c>
      <c r="I260" s="151"/>
      <c r="L260" s="146"/>
      <c r="M260" s="152"/>
      <c r="T260" s="153"/>
      <c r="AT260" s="148" t="s">
        <v>149</v>
      </c>
      <c r="AU260" s="148" t="s">
        <v>85</v>
      </c>
      <c r="AV260" s="12" t="s">
        <v>85</v>
      </c>
      <c r="AW260" s="12" t="s">
        <v>32</v>
      </c>
      <c r="AX260" s="12" t="s">
        <v>75</v>
      </c>
      <c r="AY260" s="148" t="s">
        <v>140</v>
      </c>
    </row>
    <row r="261" spans="2:65" s="12" customFormat="1">
      <c r="B261" s="146"/>
      <c r="D261" s="147" t="s">
        <v>149</v>
      </c>
      <c r="E261" s="148" t="s">
        <v>1</v>
      </c>
      <c r="F261" s="149" t="s">
        <v>221</v>
      </c>
      <c r="H261" s="150">
        <v>27</v>
      </c>
      <c r="I261" s="151"/>
      <c r="L261" s="146"/>
      <c r="M261" s="152"/>
      <c r="T261" s="153"/>
      <c r="AT261" s="148" t="s">
        <v>149</v>
      </c>
      <c r="AU261" s="148" t="s">
        <v>85</v>
      </c>
      <c r="AV261" s="12" t="s">
        <v>85</v>
      </c>
      <c r="AW261" s="12" t="s">
        <v>32</v>
      </c>
      <c r="AX261" s="12" t="s">
        <v>75</v>
      </c>
      <c r="AY261" s="148" t="s">
        <v>140</v>
      </c>
    </row>
    <row r="262" spans="2:65" s="12" customFormat="1">
      <c r="B262" s="146"/>
      <c r="D262" s="147" t="s">
        <v>149</v>
      </c>
      <c r="E262" s="148" t="s">
        <v>1</v>
      </c>
      <c r="F262" s="149" t="s">
        <v>478</v>
      </c>
      <c r="H262" s="150">
        <v>9.5250000000000004</v>
      </c>
      <c r="I262" s="151"/>
      <c r="L262" s="146"/>
      <c r="M262" s="152"/>
      <c r="T262" s="153"/>
      <c r="AT262" s="148" t="s">
        <v>149</v>
      </c>
      <c r="AU262" s="148" t="s">
        <v>85</v>
      </c>
      <c r="AV262" s="12" t="s">
        <v>85</v>
      </c>
      <c r="AW262" s="12" t="s">
        <v>32</v>
      </c>
      <c r="AX262" s="12" t="s">
        <v>75</v>
      </c>
      <c r="AY262" s="148" t="s">
        <v>140</v>
      </c>
    </row>
    <row r="263" spans="2:65" s="12" customFormat="1">
      <c r="B263" s="146"/>
      <c r="D263" s="147" t="s">
        <v>149</v>
      </c>
      <c r="E263" s="148" t="s">
        <v>1</v>
      </c>
      <c r="F263" s="149" t="s">
        <v>479</v>
      </c>
      <c r="H263" s="150">
        <v>22.8</v>
      </c>
      <c r="I263" s="151"/>
      <c r="L263" s="146"/>
      <c r="M263" s="152"/>
      <c r="T263" s="153"/>
      <c r="AT263" s="148" t="s">
        <v>149</v>
      </c>
      <c r="AU263" s="148" t="s">
        <v>85</v>
      </c>
      <c r="AV263" s="12" t="s">
        <v>85</v>
      </c>
      <c r="AW263" s="12" t="s">
        <v>32</v>
      </c>
      <c r="AX263" s="12" t="s">
        <v>75</v>
      </c>
      <c r="AY263" s="148" t="s">
        <v>140</v>
      </c>
    </row>
    <row r="264" spans="2:65" s="13" customFormat="1">
      <c r="B264" s="154"/>
      <c r="D264" s="147" t="s">
        <v>149</v>
      </c>
      <c r="E264" s="155" t="s">
        <v>1</v>
      </c>
      <c r="F264" s="156" t="s">
        <v>153</v>
      </c>
      <c r="H264" s="157">
        <v>139.42500000000001</v>
      </c>
      <c r="I264" s="158"/>
      <c r="L264" s="154"/>
      <c r="M264" s="159"/>
      <c r="T264" s="160"/>
      <c r="AT264" s="155" t="s">
        <v>149</v>
      </c>
      <c r="AU264" s="155" t="s">
        <v>85</v>
      </c>
      <c r="AV264" s="13" t="s">
        <v>147</v>
      </c>
      <c r="AW264" s="13" t="s">
        <v>32</v>
      </c>
      <c r="AX264" s="13" t="s">
        <v>83</v>
      </c>
      <c r="AY264" s="155" t="s">
        <v>140</v>
      </c>
    </row>
    <row r="265" spans="2:65" s="1" customFormat="1" ht="16.5" customHeight="1">
      <c r="B265" s="30"/>
      <c r="C265" s="132" t="s">
        <v>480</v>
      </c>
      <c r="D265" s="132" t="s">
        <v>143</v>
      </c>
      <c r="E265" s="133" t="s">
        <v>481</v>
      </c>
      <c r="F265" s="134" t="s">
        <v>482</v>
      </c>
      <c r="G265" s="135" t="s">
        <v>146</v>
      </c>
      <c r="H265" s="136">
        <v>139.42500000000001</v>
      </c>
      <c r="I265" s="137"/>
      <c r="J265" s="138">
        <f>ROUND(I265*H265,2)</f>
        <v>0</v>
      </c>
      <c r="K265" s="139"/>
      <c r="L265" s="30"/>
      <c r="M265" s="140" t="s">
        <v>1</v>
      </c>
      <c r="N265" s="141" t="s">
        <v>40</v>
      </c>
      <c r="P265" s="142">
        <f>O265*H265</f>
        <v>0</v>
      </c>
      <c r="Q265" s="142">
        <v>4.4999999999999997E-3</v>
      </c>
      <c r="R265" s="142">
        <f>Q265*H265</f>
        <v>0.62741250000000004</v>
      </c>
      <c r="S265" s="142">
        <v>0</v>
      </c>
      <c r="T265" s="143">
        <f>S265*H265</f>
        <v>0</v>
      </c>
      <c r="AR265" s="144" t="s">
        <v>211</v>
      </c>
      <c r="AT265" s="144" t="s">
        <v>143</v>
      </c>
      <c r="AU265" s="144" t="s">
        <v>85</v>
      </c>
      <c r="AY265" s="15" t="s">
        <v>140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5" t="s">
        <v>83</v>
      </c>
      <c r="BK265" s="145">
        <f>ROUND(I265*H265,2)</f>
        <v>0</v>
      </c>
      <c r="BL265" s="15" t="s">
        <v>211</v>
      </c>
      <c r="BM265" s="144" t="s">
        <v>483</v>
      </c>
    </row>
    <row r="266" spans="2:65" s="1" customFormat="1" ht="33" customHeight="1">
      <c r="B266" s="30"/>
      <c r="C266" s="132" t="s">
        <v>484</v>
      </c>
      <c r="D266" s="132" t="s">
        <v>143</v>
      </c>
      <c r="E266" s="133" t="s">
        <v>485</v>
      </c>
      <c r="F266" s="134" t="s">
        <v>486</v>
      </c>
      <c r="G266" s="135" t="s">
        <v>146</v>
      </c>
      <c r="H266" s="136">
        <v>139.42500000000001</v>
      </c>
      <c r="I266" s="137"/>
      <c r="J266" s="138">
        <f>ROUND(I266*H266,2)</f>
        <v>0</v>
      </c>
      <c r="K266" s="139"/>
      <c r="L266" s="30"/>
      <c r="M266" s="140" t="s">
        <v>1</v>
      </c>
      <c r="N266" s="141" t="s">
        <v>40</v>
      </c>
      <c r="P266" s="142">
        <f>O266*H266</f>
        <v>0</v>
      </c>
      <c r="Q266" s="142">
        <v>6.0499999999999998E-3</v>
      </c>
      <c r="R266" s="142">
        <f>Q266*H266</f>
        <v>0.84352125</v>
      </c>
      <c r="S266" s="142">
        <v>0</v>
      </c>
      <c r="T266" s="143">
        <f>S266*H266</f>
        <v>0</v>
      </c>
      <c r="AR266" s="144" t="s">
        <v>211</v>
      </c>
      <c r="AT266" s="144" t="s">
        <v>143</v>
      </c>
      <c r="AU266" s="144" t="s">
        <v>85</v>
      </c>
      <c r="AY266" s="15" t="s">
        <v>140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5" t="s">
        <v>83</v>
      </c>
      <c r="BK266" s="145">
        <f>ROUND(I266*H266,2)</f>
        <v>0</v>
      </c>
      <c r="BL266" s="15" t="s">
        <v>211</v>
      </c>
      <c r="BM266" s="144" t="s">
        <v>487</v>
      </c>
    </row>
    <row r="267" spans="2:65" s="1" customFormat="1" ht="16.5" customHeight="1">
      <c r="B267" s="30"/>
      <c r="C267" s="161" t="s">
        <v>488</v>
      </c>
      <c r="D267" s="161" t="s">
        <v>261</v>
      </c>
      <c r="E267" s="162" t="s">
        <v>489</v>
      </c>
      <c r="F267" s="163" t="s">
        <v>490</v>
      </c>
      <c r="G267" s="164" t="s">
        <v>146</v>
      </c>
      <c r="H267" s="165">
        <v>153.36799999999999</v>
      </c>
      <c r="I267" s="166"/>
      <c r="J267" s="167">
        <f>ROUND(I267*H267,2)</f>
        <v>0</v>
      </c>
      <c r="K267" s="168"/>
      <c r="L267" s="169"/>
      <c r="M267" s="170" t="s">
        <v>1</v>
      </c>
      <c r="N267" s="171" t="s">
        <v>40</v>
      </c>
      <c r="P267" s="142">
        <f>O267*H267</f>
        <v>0</v>
      </c>
      <c r="Q267" s="142">
        <v>1.29E-2</v>
      </c>
      <c r="R267" s="142">
        <f>Q267*H267</f>
        <v>1.9784472</v>
      </c>
      <c r="S267" s="142">
        <v>0</v>
      </c>
      <c r="T267" s="143">
        <f>S267*H267</f>
        <v>0</v>
      </c>
      <c r="AR267" s="144" t="s">
        <v>264</v>
      </c>
      <c r="AT267" s="144" t="s">
        <v>261</v>
      </c>
      <c r="AU267" s="144" t="s">
        <v>85</v>
      </c>
      <c r="AY267" s="15" t="s">
        <v>140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5" t="s">
        <v>83</v>
      </c>
      <c r="BK267" s="145">
        <f>ROUND(I267*H267,2)</f>
        <v>0</v>
      </c>
      <c r="BL267" s="15" t="s">
        <v>211</v>
      </c>
      <c r="BM267" s="144" t="s">
        <v>491</v>
      </c>
    </row>
    <row r="268" spans="2:65" s="12" customFormat="1">
      <c r="B268" s="146"/>
      <c r="D268" s="147" t="s">
        <v>149</v>
      </c>
      <c r="E268" s="148" t="s">
        <v>1</v>
      </c>
      <c r="F268" s="149" t="s">
        <v>492</v>
      </c>
      <c r="H268" s="150">
        <v>153.36799999999999</v>
      </c>
      <c r="I268" s="151"/>
      <c r="L268" s="146"/>
      <c r="M268" s="152"/>
      <c r="T268" s="153"/>
      <c r="AT268" s="148" t="s">
        <v>149</v>
      </c>
      <c r="AU268" s="148" t="s">
        <v>85</v>
      </c>
      <c r="AV268" s="12" t="s">
        <v>85</v>
      </c>
      <c r="AW268" s="12" t="s">
        <v>32</v>
      </c>
      <c r="AX268" s="12" t="s">
        <v>83</v>
      </c>
      <c r="AY268" s="148" t="s">
        <v>140</v>
      </c>
    </row>
    <row r="269" spans="2:65" s="1" customFormat="1" ht="24.2" customHeight="1">
      <c r="B269" s="30"/>
      <c r="C269" s="132" t="s">
        <v>493</v>
      </c>
      <c r="D269" s="132" t="s">
        <v>143</v>
      </c>
      <c r="E269" s="133" t="s">
        <v>494</v>
      </c>
      <c r="F269" s="134" t="s">
        <v>495</v>
      </c>
      <c r="G269" s="135" t="s">
        <v>279</v>
      </c>
      <c r="H269" s="172"/>
      <c r="I269" s="137"/>
      <c r="J269" s="138">
        <f>ROUND(I269*H269,2)</f>
        <v>0</v>
      </c>
      <c r="K269" s="139"/>
      <c r="L269" s="30"/>
      <c r="M269" s="140" t="s">
        <v>1</v>
      </c>
      <c r="N269" s="141" t="s">
        <v>40</v>
      </c>
      <c r="P269" s="142">
        <f>O269*H269</f>
        <v>0</v>
      </c>
      <c r="Q269" s="142">
        <v>0</v>
      </c>
      <c r="R269" s="142">
        <f>Q269*H269</f>
        <v>0</v>
      </c>
      <c r="S269" s="142">
        <v>0</v>
      </c>
      <c r="T269" s="143">
        <f>S269*H269</f>
        <v>0</v>
      </c>
      <c r="AR269" s="144" t="s">
        <v>211</v>
      </c>
      <c r="AT269" s="144" t="s">
        <v>143</v>
      </c>
      <c r="AU269" s="144" t="s">
        <v>85</v>
      </c>
      <c r="AY269" s="15" t="s">
        <v>140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5" t="s">
        <v>83</v>
      </c>
      <c r="BK269" s="145">
        <f>ROUND(I269*H269,2)</f>
        <v>0</v>
      </c>
      <c r="BL269" s="15" t="s">
        <v>211</v>
      </c>
      <c r="BM269" s="144" t="s">
        <v>496</v>
      </c>
    </row>
    <row r="270" spans="2:65" s="11" customFormat="1" ht="22.9" customHeight="1">
      <c r="B270" s="120"/>
      <c r="D270" s="121" t="s">
        <v>74</v>
      </c>
      <c r="E270" s="130" t="s">
        <v>497</v>
      </c>
      <c r="F270" s="130" t="s">
        <v>498</v>
      </c>
      <c r="I270" s="123"/>
      <c r="J270" s="131">
        <f>BK270</f>
        <v>0</v>
      </c>
      <c r="L270" s="120"/>
      <c r="M270" s="125"/>
      <c r="P270" s="126">
        <f>SUM(P271:P275)</f>
        <v>0</v>
      </c>
      <c r="R270" s="126">
        <f>SUM(R271:R275)</f>
        <v>0.22349999999999998</v>
      </c>
      <c r="T270" s="127">
        <f>SUM(T271:T275)</f>
        <v>6.9000000000000006E-2</v>
      </c>
      <c r="AR270" s="121" t="s">
        <v>85</v>
      </c>
      <c r="AT270" s="128" t="s">
        <v>74</v>
      </c>
      <c r="AU270" s="128" t="s">
        <v>83</v>
      </c>
      <c r="AY270" s="121" t="s">
        <v>140</v>
      </c>
      <c r="BK270" s="129">
        <f>SUM(BK271:BK275)</f>
        <v>0</v>
      </c>
    </row>
    <row r="271" spans="2:65" s="1" customFormat="1" ht="24.2" customHeight="1">
      <c r="B271" s="30"/>
      <c r="C271" s="132" t="s">
        <v>499</v>
      </c>
      <c r="D271" s="132" t="s">
        <v>143</v>
      </c>
      <c r="E271" s="133" t="s">
        <v>500</v>
      </c>
      <c r="F271" s="134" t="s">
        <v>501</v>
      </c>
      <c r="G271" s="135" t="s">
        <v>146</v>
      </c>
      <c r="H271" s="136">
        <v>150</v>
      </c>
      <c r="I271" s="137"/>
      <c r="J271" s="138">
        <f>ROUND(I271*H271,2)</f>
        <v>0</v>
      </c>
      <c r="K271" s="139"/>
      <c r="L271" s="30"/>
      <c r="M271" s="140" t="s">
        <v>1</v>
      </c>
      <c r="N271" s="141" t="s">
        <v>40</v>
      </c>
      <c r="P271" s="142">
        <f>O271*H271</f>
        <v>0</v>
      </c>
      <c r="Q271" s="142">
        <v>0</v>
      </c>
      <c r="R271" s="142">
        <f>Q271*H271</f>
        <v>0</v>
      </c>
      <c r="S271" s="142">
        <v>0</v>
      </c>
      <c r="T271" s="143">
        <f>S271*H271</f>
        <v>0</v>
      </c>
      <c r="AR271" s="144" t="s">
        <v>211</v>
      </c>
      <c r="AT271" s="144" t="s">
        <v>143</v>
      </c>
      <c r="AU271" s="144" t="s">
        <v>85</v>
      </c>
      <c r="AY271" s="15" t="s">
        <v>140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5" t="s">
        <v>83</v>
      </c>
      <c r="BK271" s="145">
        <f>ROUND(I271*H271,2)</f>
        <v>0</v>
      </c>
      <c r="BL271" s="15" t="s">
        <v>211</v>
      </c>
      <c r="BM271" s="144" t="s">
        <v>502</v>
      </c>
    </row>
    <row r="272" spans="2:65" s="1" customFormat="1" ht="24.2" customHeight="1">
      <c r="B272" s="30"/>
      <c r="C272" s="132" t="s">
        <v>503</v>
      </c>
      <c r="D272" s="132" t="s">
        <v>143</v>
      </c>
      <c r="E272" s="133" t="s">
        <v>504</v>
      </c>
      <c r="F272" s="134" t="s">
        <v>505</v>
      </c>
      <c r="G272" s="135" t="s">
        <v>146</v>
      </c>
      <c r="H272" s="136">
        <v>150</v>
      </c>
      <c r="I272" s="137"/>
      <c r="J272" s="138">
        <f>ROUND(I272*H272,2)</f>
        <v>0</v>
      </c>
      <c r="K272" s="139"/>
      <c r="L272" s="30"/>
      <c r="M272" s="140" t="s">
        <v>1</v>
      </c>
      <c r="N272" s="141" t="s">
        <v>40</v>
      </c>
      <c r="P272" s="142">
        <f>O272*H272</f>
        <v>0</v>
      </c>
      <c r="Q272" s="142">
        <v>0</v>
      </c>
      <c r="R272" s="142">
        <f>Q272*H272</f>
        <v>0</v>
      </c>
      <c r="S272" s="142">
        <v>1.4999999999999999E-4</v>
      </c>
      <c r="T272" s="143">
        <f>S272*H272</f>
        <v>2.2499999999999999E-2</v>
      </c>
      <c r="AR272" s="144" t="s">
        <v>211</v>
      </c>
      <c r="AT272" s="144" t="s">
        <v>143</v>
      </c>
      <c r="AU272" s="144" t="s">
        <v>85</v>
      </c>
      <c r="AY272" s="15" t="s">
        <v>140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5" t="s">
        <v>83</v>
      </c>
      <c r="BK272" s="145">
        <f>ROUND(I272*H272,2)</f>
        <v>0</v>
      </c>
      <c r="BL272" s="15" t="s">
        <v>211</v>
      </c>
      <c r="BM272" s="144" t="s">
        <v>506</v>
      </c>
    </row>
    <row r="273" spans="2:65" s="1" customFormat="1" ht="16.5" customHeight="1">
      <c r="B273" s="30"/>
      <c r="C273" s="132" t="s">
        <v>507</v>
      </c>
      <c r="D273" s="132" t="s">
        <v>143</v>
      </c>
      <c r="E273" s="133" t="s">
        <v>508</v>
      </c>
      <c r="F273" s="134" t="s">
        <v>509</v>
      </c>
      <c r="G273" s="135" t="s">
        <v>146</v>
      </c>
      <c r="H273" s="136">
        <v>150</v>
      </c>
      <c r="I273" s="137"/>
      <c r="J273" s="138">
        <f>ROUND(I273*H273,2)</f>
        <v>0</v>
      </c>
      <c r="K273" s="139"/>
      <c r="L273" s="30"/>
      <c r="M273" s="140" t="s">
        <v>1</v>
      </c>
      <c r="N273" s="141" t="s">
        <v>40</v>
      </c>
      <c r="P273" s="142">
        <f>O273*H273</f>
        <v>0</v>
      </c>
      <c r="Q273" s="142">
        <v>1E-3</v>
      </c>
      <c r="R273" s="142">
        <f>Q273*H273</f>
        <v>0.15</v>
      </c>
      <c r="S273" s="142">
        <v>3.1E-4</v>
      </c>
      <c r="T273" s="143">
        <f>S273*H273</f>
        <v>4.65E-2</v>
      </c>
      <c r="AR273" s="144" t="s">
        <v>211</v>
      </c>
      <c r="AT273" s="144" t="s">
        <v>143</v>
      </c>
      <c r="AU273" s="144" t="s">
        <v>85</v>
      </c>
      <c r="AY273" s="15" t="s">
        <v>140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5" t="s">
        <v>83</v>
      </c>
      <c r="BK273" s="145">
        <f>ROUND(I273*H273,2)</f>
        <v>0</v>
      </c>
      <c r="BL273" s="15" t="s">
        <v>211</v>
      </c>
      <c r="BM273" s="144" t="s">
        <v>510</v>
      </c>
    </row>
    <row r="274" spans="2:65" s="1" customFormat="1" ht="24.2" customHeight="1">
      <c r="B274" s="30"/>
      <c r="C274" s="132" t="s">
        <v>511</v>
      </c>
      <c r="D274" s="132" t="s">
        <v>143</v>
      </c>
      <c r="E274" s="133" t="s">
        <v>512</v>
      </c>
      <c r="F274" s="134" t="s">
        <v>513</v>
      </c>
      <c r="G274" s="135" t="s">
        <v>146</v>
      </c>
      <c r="H274" s="136">
        <v>150</v>
      </c>
      <c r="I274" s="137"/>
      <c r="J274" s="138">
        <f>ROUND(I274*H274,2)</f>
        <v>0</v>
      </c>
      <c r="K274" s="139"/>
      <c r="L274" s="30"/>
      <c r="M274" s="140" t="s">
        <v>1</v>
      </c>
      <c r="N274" s="141" t="s">
        <v>40</v>
      </c>
      <c r="P274" s="142">
        <f>O274*H274</f>
        <v>0</v>
      </c>
      <c r="Q274" s="142">
        <v>2.0000000000000001E-4</v>
      </c>
      <c r="R274" s="142">
        <f>Q274*H274</f>
        <v>3.0000000000000002E-2</v>
      </c>
      <c r="S274" s="142">
        <v>0</v>
      </c>
      <c r="T274" s="143">
        <f>S274*H274</f>
        <v>0</v>
      </c>
      <c r="AR274" s="144" t="s">
        <v>211</v>
      </c>
      <c r="AT274" s="144" t="s">
        <v>143</v>
      </c>
      <c r="AU274" s="144" t="s">
        <v>85</v>
      </c>
      <c r="AY274" s="15" t="s">
        <v>140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5" t="s">
        <v>83</v>
      </c>
      <c r="BK274" s="145">
        <f>ROUND(I274*H274,2)</f>
        <v>0</v>
      </c>
      <c r="BL274" s="15" t="s">
        <v>211</v>
      </c>
      <c r="BM274" s="144" t="s">
        <v>514</v>
      </c>
    </row>
    <row r="275" spans="2:65" s="1" customFormat="1" ht="24.2" customHeight="1">
      <c r="B275" s="30"/>
      <c r="C275" s="132" t="s">
        <v>515</v>
      </c>
      <c r="D275" s="132" t="s">
        <v>143</v>
      </c>
      <c r="E275" s="133" t="s">
        <v>516</v>
      </c>
      <c r="F275" s="134" t="s">
        <v>517</v>
      </c>
      <c r="G275" s="135" t="s">
        <v>146</v>
      </c>
      <c r="H275" s="136">
        <v>150</v>
      </c>
      <c r="I275" s="137"/>
      <c r="J275" s="138">
        <f>ROUND(I275*H275,2)</f>
        <v>0</v>
      </c>
      <c r="K275" s="139"/>
      <c r="L275" s="30"/>
      <c r="M275" s="140" t="s">
        <v>1</v>
      </c>
      <c r="N275" s="141" t="s">
        <v>40</v>
      </c>
      <c r="P275" s="142">
        <f>O275*H275</f>
        <v>0</v>
      </c>
      <c r="Q275" s="142">
        <v>2.9E-4</v>
      </c>
      <c r="R275" s="142">
        <f>Q275*H275</f>
        <v>4.3499999999999997E-2</v>
      </c>
      <c r="S275" s="142">
        <v>0</v>
      </c>
      <c r="T275" s="143">
        <f>S275*H275</f>
        <v>0</v>
      </c>
      <c r="AR275" s="144" t="s">
        <v>211</v>
      </c>
      <c r="AT275" s="144" t="s">
        <v>143</v>
      </c>
      <c r="AU275" s="144" t="s">
        <v>85</v>
      </c>
      <c r="AY275" s="15" t="s">
        <v>140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5" t="s">
        <v>83</v>
      </c>
      <c r="BK275" s="145">
        <f>ROUND(I275*H275,2)</f>
        <v>0</v>
      </c>
      <c r="BL275" s="15" t="s">
        <v>211</v>
      </c>
      <c r="BM275" s="144" t="s">
        <v>518</v>
      </c>
    </row>
    <row r="276" spans="2:65" s="11" customFormat="1" ht="25.9" customHeight="1">
      <c r="B276" s="120"/>
      <c r="D276" s="121" t="s">
        <v>74</v>
      </c>
      <c r="E276" s="122" t="s">
        <v>261</v>
      </c>
      <c r="F276" s="122" t="s">
        <v>519</v>
      </c>
      <c r="I276" s="123"/>
      <c r="J276" s="124">
        <f>BK276</f>
        <v>0</v>
      </c>
      <c r="L276" s="120"/>
      <c r="M276" s="125"/>
      <c r="P276" s="126">
        <f>P277</f>
        <v>0</v>
      </c>
      <c r="R276" s="126">
        <f>R277</f>
        <v>0</v>
      </c>
      <c r="T276" s="127">
        <f>T277</f>
        <v>0</v>
      </c>
      <c r="AR276" s="121" t="s">
        <v>141</v>
      </c>
      <c r="AT276" s="128" t="s">
        <v>74</v>
      </c>
      <c r="AU276" s="128" t="s">
        <v>75</v>
      </c>
      <c r="AY276" s="121" t="s">
        <v>140</v>
      </c>
      <c r="BK276" s="129">
        <f>BK277</f>
        <v>0</v>
      </c>
    </row>
    <row r="277" spans="2:65" s="11" customFormat="1" ht="22.9" customHeight="1">
      <c r="B277" s="120"/>
      <c r="D277" s="121" t="s">
        <v>74</v>
      </c>
      <c r="E277" s="130" t="s">
        <v>520</v>
      </c>
      <c r="F277" s="130" t="s">
        <v>521</v>
      </c>
      <c r="I277" s="123"/>
      <c r="J277" s="131">
        <f>BK277</f>
        <v>0</v>
      </c>
      <c r="L277" s="120"/>
      <c r="M277" s="125"/>
      <c r="P277" s="126">
        <f>P278</f>
        <v>0</v>
      </c>
      <c r="R277" s="126">
        <f>R278</f>
        <v>0</v>
      </c>
      <c r="T277" s="127">
        <f>T278</f>
        <v>0</v>
      </c>
      <c r="AR277" s="121" t="s">
        <v>141</v>
      </c>
      <c r="AT277" s="128" t="s">
        <v>74</v>
      </c>
      <c r="AU277" s="128" t="s">
        <v>83</v>
      </c>
      <c r="AY277" s="121" t="s">
        <v>140</v>
      </c>
      <c r="BK277" s="129">
        <f>BK278</f>
        <v>0</v>
      </c>
    </row>
    <row r="278" spans="2:65" s="1" customFormat="1" ht="16.5" customHeight="1">
      <c r="B278" s="30"/>
      <c r="C278" s="132" t="s">
        <v>522</v>
      </c>
      <c r="D278" s="132" t="s">
        <v>143</v>
      </c>
      <c r="E278" s="133" t="s">
        <v>523</v>
      </c>
      <c r="F278" s="134" t="s">
        <v>524</v>
      </c>
      <c r="G278" s="135" t="s">
        <v>299</v>
      </c>
      <c r="H278" s="136">
        <v>1</v>
      </c>
      <c r="I278" s="137"/>
      <c r="J278" s="138">
        <f>ROUND(I278*H278,2)</f>
        <v>0</v>
      </c>
      <c r="K278" s="139"/>
      <c r="L278" s="30"/>
      <c r="M278" s="140" t="s">
        <v>1</v>
      </c>
      <c r="N278" s="141" t="s">
        <v>40</v>
      </c>
      <c r="P278" s="142">
        <f>O278*H278</f>
        <v>0</v>
      </c>
      <c r="Q278" s="142">
        <v>0</v>
      </c>
      <c r="R278" s="142">
        <f>Q278*H278</f>
        <v>0</v>
      </c>
      <c r="S278" s="142">
        <v>0</v>
      </c>
      <c r="T278" s="143">
        <f>S278*H278</f>
        <v>0</v>
      </c>
      <c r="AR278" s="144" t="s">
        <v>437</v>
      </c>
      <c r="AT278" s="144" t="s">
        <v>143</v>
      </c>
      <c r="AU278" s="144" t="s">
        <v>85</v>
      </c>
      <c r="AY278" s="15" t="s">
        <v>140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5" t="s">
        <v>83</v>
      </c>
      <c r="BK278" s="145">
        <f>ROUND(I278*H278,2)</f>
        <v>0</v>
      </c>
      <c r="BL278" s="15" t="s">
        <v>437</v>
      </c>
      <c r="BM278" s="144" t="s">
        <v>525</v>
      </c>
    </row>
    <row r="279" spans="2:65" s="11" customFormat="1" ht="25.9" customHeight="1">
      <c r="B279" s="120"/>
      <c r="D279" s="121" t="s">
        <v>74</v>
      </c>
      <c r="E279" s="122" t="s">
        <v>526</v>
      </c>
      <c r="F279" s="122" t="s">
        <v>527</v>
      </c>
      <c r="I279" s="123"/>
      <c r="J279" s="124">
        <f>BK279</f>
        <v>0</v>
      </c>
      <c r="L279" s="120"/>
      <c r="M279" s="125"/>
      <c r="P279" s="126">
        <f>P280+P282+P284+P286</f>
        <v>0</v>
      </c>
      <c r="R279" s="126">
        <f>R280+R282+R284+R286</f>
        <v>0</v>
      </c>
      <c r="T279" s="127">
        <f>T280+T282+T284+T286</f>
        <v>0</v>
      </c>
      <c r="AR279" s="121" t="s">
        <v>165</v>
      </c>
      <c r="AT279" s="128" t="s">
        <v>74</v>
      </c>
      <c r="AU279" s="128" t="s">
        <v>75</v>
      </c>
      <c r="AY279" s="121" t="s">
        <v>140</v>
      </c>
      <c r="BK279" s="129">
        <f>BK280+BK282+BK284+BK286</f>
        <v>0</v>
      </c>
    </row>
    <row r="280" spans="2:65" s="11" customFormat="1" ht="22.9" customHeight="1">
      <c r="B280" s="120"/>
      <c r="D280" s="121" t="s">
        <v>74</v>
      </c>
      <c r="E280" s="130" t="s">
        <v>528</v>
      </c>
      <c r="F280" s="130" t="s">
        <v>529</v>
      </c>
      <c r="I280" s="123"/>
      <c r="J280" s="131">
        <f>BK280</f>
        <v>0</v>
      </c>
      <c r="L280" s="120"/>
      <c r="M280" s="125"/>
      <c r="P280" s="126">
        <f>P281</f>
        <v>0</v>
      </c>
      <c r="R280" s="126">
        <f>R281</f>
        <v>0</v>
      </c>
      <c r="T280" s="127">
        <f>T281</f>
        <v>0</v>
      </c>
      <c r="AR280" s="121" t="s">
        <v>165</v>
      </c>
      <c r="AT280" s="128" t="s">
        <v>74</v>
      </c>
      <c r="AU280" s="128" t="s">
        <v>83</v>
      </c>
      <c r="AY280" s="121" t="s">
        <v>140</v>
      </c>
      <c r="BK280" s="129">
        <f>BK281</f>
        <v>0</v>
      </c>
    </row>
    <row r="281" spans="2:65" s="1" customFormat="1" ht="16.5" customHeight="1">
      <c r="B281" s="30"/>
      <c r="C281" s="132" t="s">
        <v>530</v>
      </c>
      <c r="D281" s="132" t="s">
        <v>143</v>
      </c>
      <c r="E281" s="133" t="s">
        <v>531</v>
      </c>
      <c r="F281" s="134" t="s">
        <v>529</v>
      </c>
      <c r="G281" s="135" t="s">
        <v>279</v>
      </c>
      <c r="H281" s="172"/>
      <c r="I281" s="137"/>
      <c r="J281" s="138">
        <f>ROUND(I281*H281,2)</f>
        <v>0</v>
      </c>
      <c r="K281" s="139"/>
      <c r="L281" s="30"/>
      <c r="M281" s="140" t="s">
        <v>1</v>
      </c>
      <c r="N281" s="141" t="s">
        <v>40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532</v>
      </c>
      <c r="AT281" s="144" t="s">
        <v>143</v>
      </c>
      <c r="AU281" s="144" t="s">
        <v>85</v>
      </c>
      <c r="AY281" s="15" t="s">
        <v>140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5" t="s">
        <v>83</v>
      </c>
      <c r="BK281" s="145">
        <f>ROUND(I281*H281,2)</f>
        <v>0</v>
      </c>
      <c r="BL281" s="15" t="s">
        <v>532</v>
      </c>
      <c r="BM281" s="144" t="s">
        <v>533</v>
      </c>
    </row>
    <row r="282" spans="2:65" s="11" customFormat="1" ht="22.9" customHeight="1">
      <c r="B282" s="120"/>
      <c r="D282" s="121" t="s">
        <v>74</v>
      </c>
      <c r="E282" s="130" t="s">
        <v>534</v>
      </c>
      <c r="F282" s="130" t="s">
        <v>535</v>
      </c>
      <c r="I282" s="123"/>
      <c r="J282" s="131">
        <f>BK282</f>
        <v>0</v>
      </c>
      <c r="L282" s="120"/>
      <c r="M282" s="125"/>
      <c r="P282" s="126">
        <f>P283</f>
        <v>0</v>
      </c>
      <c r="R282" s="126">
        <f>R283</f>
        <v>0</v>
      </c>
      <c r="T282" s="127">
        <f>T283</f>
        <v>0</v>
      </c>
      <c r="AR282" s="121" t="s">
        <v>165</v>
      </c>
      <c r="AT282" s="128" t="s">
        <v>74</v>
      </c>
      <c r="AU282" s="128" t="s">
        <v>83</v>
      </c>
      <c r="AY282" s="121" t="s">
        <v>140</v>
      </c>
      <c r="BK282" s="129">
        <f>BK283</f>
        <v>0</v>
      </c>
    </row>
    <row r="283" spans="2:65" s="1" customFormat="1" ht="16.5" customHeight="1">
      <c r="B283" s="30"/>
      <c r="C283" s="132" t="s">
        <v>536</v>
      </c>
      <c r="D283" s="132" t="s">
        <v>143</v>
      </c>
      <c r="E283" s="133" t="s">
        <v>537</v>
      </c>
      <c r="F283" s="134" t="s">
        <v>535</v>
      </c>
      <c r="G283" s="135" t="s">
        <v>279</v>
      </c>
      <c r="H283" s="172"/>
      <c r="I283" s="137"/>
      <c r="J283" s="138">
        <f>ROUND(I283*H283,2)</f>
        <v>0</v>
      </c>
      <c r="K283" s="139"/>
      <c r="L283" s="30"/>
      <c r="M283" s="140" t="s">
        <v>1</v>
      </c>
      <c r="N283" s="141" t="s">
        <v>40</v>
      </c>
      <c r="P283" s="142">
        <f>O283*H283</f>
        <v>0</v>
      </c>
      <c r="Q283" s="142">
        <v>0</v>
      </c>
      <c r="R283" s="142">
        <f>Q283*H283</f>
        <v>0</v>
      </c>
      <c r="S283" s="142">
        <v>0</v>
      </c>
      <c r="T283" s="143">
        <f>S283*H283</f>
        <v>0</v>
      </c>
      <c r="AR283" s="144" t="s">
        <v>532</v>
      </c>
      <c r="AT283" s="144" t="s">
        <v>143</v>
      </c>
      <c r="AU283" s="144" t="s">
        <v>85</v>
      </c>
      <c r="AY283" s="15" t="s">
        <v>140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5" t="s">
        <v>83</v>
      </c>
      <c r="BK283" s="145">
        <f>ROUND(I283*H283,2)</f>
        <v>0</v>
      </c>
      <c r="BL283" s="15" t="s">
        <v>532</v>
      </c>
      <c r="BM283" s="144" t="s">
        <v>538</v>
      </c>
    </row>
    <row r="284" spans="2:65" s="11" customFormat="1" ht="22.9" customHeight="1">
      <c r="B284" s="120"/>
      <c r="D284" s="121" t="s">
        <v>74</v>
      </c>
      <c r="E284" s="130" t="s">
        <v>539</v>
      </c>
      <c r="F284" s="130" t="s">
        <v>540</v>
      </c>
      <c r="I284" s="123"/>
      <c r="J284" s="131">
        <f>BK284</f>
        <v>0</v>
      </c>
      <c r="L284" s="120"/>
      <c r="M284" s="125"/>
      <c r="P284" s="126">
        <f>P285</f>
        <v>0</v>
      </c>
      <c r="R284" s="126">
        <f>R285</f>
        <v>0</v>
      </c>
      <c r="T284" s="127">
        <f>T285</f>
        <v>0</v>
      </c>
      <c r="AR284" s="121" t="s">
        <v>165</v>
      </c>
      <c r="AT284" s="128" t="s">
        <v>74</v>
      </c>
      <c r="AU284" s="128" t="s">
        <v>83</v>
      </c>
      <c r="AY284" s="121" t="s">
        <v>140</v>
      </c>
      <c r="BK284" s="129">
        <f>BK285</f>
        <v>0</v>
      </c>
    </row>
    <row r="285" spans="2:65" s="1" customFormat="1" ht="16.5" customHeight="1">
      <c r="B285" s="30"/>
      <c r="C285" s="132" t="s">
        <v>541</v>
      </c>
      <c r="D285" s="132" t="s">
        <v>143</v>
      </c>
      <c r="E285" s="133" t="s">
        <v>542</v>
      </c>
      <c r="F285" s="134" t="s">
        <v>540</v>
      </c>
      <c r="G285" s="135" t="s">
        <v>279</v>
      </c>
      <c r="H285" s="172"/>
      <c r="I285" s="137"/>
      <c r="J285" s="138">
        <f>ROUND(I285*H285,2)</f>
        <v>0</v>
      </c>
      <c r="K285" s="139"/>
      <c r="L285" s="30"/>
      <c r="M285" s="140" t="s">
        <v>1</v>
      </c>
      <c r="N285" s="141" t="s">
        <v>40</v>
      </c>
      <c r="P285" s="142">
        <f>O285*H285</f>
        <v>0</v>
      </c>
      <c r="Q285" s="142">
        <v>0</v>
      </c>
      <c r="R285" s="142">
        <f>Q285*H285</f>
        <v>0</v>
      </c>
      <c r="S285" s="142">
        <v>0</v>
      </c>
      <c r="T285" s="143">
        <f>S285*H285</f>
        <v>0</v>
      </c>
      <c r="AR285" s="144" t="s">
        <v>532</v>
      </c>
      <c r="AT285" s="144" t="s">
        <v>143</v>
      </c>
      <c r="AU285" s="144" t="s">
        <v>85</v>
      </c>
      <c r="AY285" s="15" t="s">
        <v>140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5" t="s">
        <v>83</v>
      </c>
      <c r="BK285" s="145">
        <f>ROUND(I285*H285,2)</f>
        <v>0</v>
      </c>
      <c r="BL285" s="15" t="s">
        <v>532</v>
      </c>
      <c r="BM285" s="144" t="s">
        <v>543</v>
      </c>
    </row>
    <row r="286" spans="2:65" s="11" customFormat="1" ht="22.9" customHeight="1">
      <c r="B286" s="120"/>
      <c r="D286" s="121" t="s">
        <v>74</v>
      </c>
      <c r="E286" s="130" t="s">
        <v>544</v>
      </c>
      <c r="F286" s="130" t="s">
        <v>545</v>
      </c>
      <c r="I286" s="123"/>
      <c r="J286" s="131">
        <f>BK286</f>
        <v>0</v>
      </c>
      <c r="L286" s="120"/>
      <c r="M286" s="125"/>
      <c r="P286" s="126">
        <f>SUM(P287:P288)</f>
        <v>0</v>
      </c>
      <c r="R286" s="126">
        <f>SUM(R287:R288)</f>
        <v>0</v>
      </c>
      <c r="T286" s="127">
        <f>SUM(T287:T288)</f>
        <v>0</v>
      </c>
      <c r="AR286" s="121" t="s">
        <v>165</v>
      </c>
      <c r="AT286" s="128" t="s">
        <v>74</v>
      </c>
      <c r="AU286" s="128" t="s">
        <v>83</v>
      </c>
      <c r="AY286" s="121" t="s">
        <v>140</v>
      </c>
      <c r="BK286" s="129">
        <f>SUM(BK287:BK288)</f>
        <v>0</v>
      </c>
    </row>
    <row r="287" spans="2:65" s="1" customFormat="1" ht="24.2" customHeight="1">
      <c r="B287" s="30"/>
      <c r="C287" s="132" t="s">
        <v>546</v>
      </c>
      <c r="D287" s="132" t="s">
        <v>143</v>
      </c>
      <c r="E287" s="133" t="s">
        <v>547</v>
      </c>
      <c r="F287" s="134" t="s">
        <v>548</v>
      </c>
      <c r="G287" s="135" t="s">
        <v>367</v>
      </c>
      <c r="H287" s="136">
        <v>1</v>
      </c>
      <c r="I287" s="137"/>
      <c r="J287" s="138">
        <f>ROUND(I287*H287,2)</f>
        <v>0</v>
      </c>
      <c r="K287" s="139"/>
      <c r="L287" s="30"/>
      <c r="M287" s="140" t="s">
        <v>1</v>
      </c>
      <c r="N287" s="141" t="s">
        <v>40</v>
      </c>
      <c r="P287" s="142">
        <f>O287*H287</f>
        <v>0</v>
      </c>
      <c r="Q287" s="142">
        <v>0</v>
      </c>
      <c r="R287" s="142">
        <f>Q287*H287</f>
        <v>0</v>
      </c>
      <c r="S287" s="142">
        <v>0</v>
      </c>
      <c r="T287" s="143">
        <f>S287*H287</f>
        <v>0</v>
      </c>
      <c r="AR287" s="144" t="s">
        <v>532</v>
      </c>
      <c r="AT287" s="144" t="s">
        <v>143</v>
      </c>
      <c r="AU287" s="144" t="s">
        <v>85</v>
      </c>
      <c r="AY287" s="15" t="s">
        <v>140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5" t="s">
        <v>83</v>
      </c>
      <c r="BK287" s="145">
        <f>ROUND(I287*H287,2)</f>
        <v>0</v>
      </c>
      <c r="BL287" s="15" t="s">
        <v>532</v>
      </c>
      <c r="BM287" s="144" t="s">
        <v>549</v>
      </c>
    </row>
    <row r="288" spans="2:65" s="1" customFormat="1" ht="16.5" customHeight="1">
      <c r="B288" s="30"/>
      <c r="C288" s="132" t="s">
        <v>550</v>
      </c>
      <c r="D288" s="132" t="s">
        <v>143</v>
      </c>
      <c r="E288" s="133" t="s">
        <v>551</v>
      </c>
      <c r="F288" s="134" t="s">
        <v>552</v>
      </c>
      <c r="G288" s="135" t="s">
        <v>367</v>
      </c>
      <c r="H288" s="136">
        <v>1</v>
      </c>
      <c r="I288" s="137"/>
      <c r="J288" s="138">
        <f>ROUND(I288*H288,2)</f>
        <v>0</v>
      </c>
      <c r="K288" s="139"/>
      <c r="L288" s="30"/>
      <c r="M288" s="173" t="s">
        <v>1</v>
      </c>
      <c r="N288" s="174" t="s">
        <v>40</v>
      </c>
      <c r="O288" s="175"/>
      <c r="P288" s="176">
        <f>O288*H288</f>
        <v>0</v>
      </c>
      <c r="Q288" s="176">
        <v>0</v>
      </c>
      <c r="R288" s="176">
        <f>Q288*H288</f>
        <v>0</v>
      </c>
      <c r="S288" s="176">
        <v>0</v>
      </c>
      <c r="T288" s="177">
        <f>S288*H288</f>
        <v>0</v>
      </c>
      <c r="AR288" s="144" t="s">
        <v>532</v>
      </c>
      <c r="AT288" s="144" t="s">
        <v>143</v>
      </c>
      <c r="AU288" s="144" t="s">
        <v>85</v>
      </c>
      <c r="AY288" s="15" t="s">
        <v>140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5" t="s">
        <v>83</v>
      </c>
      <c r="BK288" s="145">
        <f>ROUND(I288*H288,2)</f>
        <v>0</v>
      </c>
      <c r="BL288" s="15" t="s">
        <v>532</v>
      </c>
      <c r="BM288" s="144" t="s">
        <v>553</v>
      </c>
    </row>
    <row r="289" spans="2:12" s="1" customFormat="1" ht="6.95" customHeight="1">
      <c r="B289" s="42"/>
      <c r="C289" s="43"/>
      <c r="D289" s="43"/>
      <c r="E289" s="43"/>
      <c r="F289" s="43"/>
      <c r="G289" s="43"/>
      <c r="H289" s="43"/>
      <c r="I289" s="43"/>
      <c r="J289" s="43"/>
      <c r="K289" s="43"/>
      <c r="L289" s="30"/>
    </row>
  </sheetData>
  <sheetProtection algorithmName="SHA-512" hashValue="n+WL9R4C/P2UwYj85DN66Bf2PkVO012PO0KNH/pQb6PP+zwgAv6kpSq/JvzHdagGuRxwmZZ0heHvmX0fjZM8Bw==" saltValue="15wlF/F0vfueI5bCL6HREaDI3GT1oXvV3D2MRoF2bw/JLZUS0fuyubi4CusuLICfQi9fybGD/Ov/WddbxEwkrg==" spinCount="100000" sheet="1" objects="1" scenarios="1" formatColumns="0" formatRows="0" autoFilter="0"/>
  <autoFilter ref="C139:K288" xr:uid="{00000000-0009-0000-0000-000001000000}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18"/>
  <sheetViews>
    <sheetView showGridLines="0" tabSelected="1" workbookViewId="0">
      <selection activeCell="W352" sqref="W35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5" t="s">
        <v>92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93</v>
      </c>
      <c r="L4" s="18"/>
      <c r="M4" s="87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21" t="str">
        <f>'Rekapitulace stavby'!K6</f>
        <v>Oprava rozvodů vody, kanalizace a elektroinstalace v pavilonech ST1B</v>
      </c>
      <c r="F7" s="222"/>
      <c r="G7" s="222"/>
      <c r="H7" s="222"/>
      <c r="L7" s="18"/>
    </row>
    <row r="8" spans="2:46" ht="12" customHeight="1">
      <c r="B8" s="18"/>
      <c r="D8" s="25" t="s">
        <v>94</v>
      </c>
      <c r="L8" s="18"/>
    </row>
    <row r="9" spans="2:46" s="1" customFormat="1" ht="16.5" customHeight="1">
      <c r="B9" s="30"/>
      <c r="E9" s="221" t="s">
        <v>554</v>
      </c>
      <c r="F9" s="220"/>
      <c r="G9" s="220"/>
      <c r="H9" s="220"/>
      <c r="L9" s="30"/>
    </row>
    <row r="10" spans="2:46" s="1" customFormat="1" ht="12" customHeight="1">
      <c r="B10" s="30"/>
      <c r="D10" s="25" t="s">
        <v>555</v>
      </c>
      <c r="L10" s="30"/>
    </row>
    <row r="11" spans="2:46" s="1" customFormat="1" ht="16.5" customHeight="1">
      <c r="B11" s="30"/>
      <c r="E11" s="193" t="s">
        <v>556</v>
      </c>
      <c r="F11" s="220"/>
      <c r="G11" s="220"/>
      <c r="H11" s="220"/>
      <c r="L11" s="30"/>
    </row>
    <row r="12" spans="2:46" s="1" customFormat="1">
      <c r="B12" s="30"/>
      <c r="L12" s="30"/>
    </row>
    <row r="13" spans="2:46" s="1" customFormat="1" ht="12" customHeight="1">
      <c r="B13" s="30"/>
      <c r="D13" s="25" t="s">
        <v>18</v>
      </c>
      <c r="F13" s="23" t="s">
        <v>1</v>
      </c>
      <c r="I13" s="25" t="s">
        <v>19</v>
      </c>
      <c r="J13" s="23" t="s">
        <v>1</v>
      </c>
      <c r="L13" s="30"/>
    </row>
    <row r="14" spans="2:46" s="1" customFormat="1" ht="12" customHeight="1">
      <c r="B14" s="30"/>
      <c r="D14" s="25" t="s">
        <v>20</v>
      </c>
      <c r="F14" s="23" t="s">
        <v>557</v>
      </c>
      <c r="I14" s="25" t="s">
        <v>22</v>
      </c>
      <c r="J14" s="50" t="str">
        <f>'Rekapitulace stavby'!AN8</f>
        <v>2. 10. 2023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24</v>
      </c>
      <c r="I16" s="25" t="s">
        <v>25</v>
      </c>
      <c r="J16" s="23" t="s">
        <v>1</v>
      </c>
      <c r="L16" s="30"/>
    </row>
    <row r="17" spans="2:12" s="1" customFormat="1" ht="18" customHeight="1">
      <c r="B17" s="30"/>
      <c r="E17" s="23" t="s">
        <v>26</v>
      </c>
      <c r="I17" s="25" t="s">
        <v>27</v>
      </c>
      <c r="J17" s="23" t="s">
        <v>1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28</v>
      </c>
      <c r="I19" s="25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23" t="str">
        <f>'Rekapitulace stavby'!E14</f>
        <v>Vyplň údaj</v>
      </c>
      <c r="F20" s="212"/>
      <c r="G20" s="212"/>
      <c r="H20" s="212"/>
      <c r="I20" s="25" t="s">
        <v>27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30</v>
      </c>
      <c r="I22" s="25" t="s">
        <v>25</v>
      </c>
      <c r="J22" s="23" t="s">
        <v>1</v>
      </c>
      <c r="L22" s="30"/>
    </row>
    <row r="23" spans="2:12" s="1" customFormat="1" ht="18" customHeight="1">
      <c r="B23" s="30"/>
      <c r="E23" s="23" t="s">
        <v>558</v>
      </c>
      <c r="I23" s="25" t="s">
        <v>27</v>
      </c>
      <c r="J23" s="23" t="s">
        <v>1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33</v>
      </c>
      <c r="I25" s="25" t="s">
        <v>25</v>
      </c>
      <c r="J25" s="23" t="s">
        <v>1</v>
      </c>
      <c r="L25" s="30"/>
    </row>
    <row r="26" spans="2:12" s="1" customFormat="1" ht="18" customHeight="1">
      <c r="B26" s="30"/>
      <c r="E26" s="23" t="s">
        <v>559</v>
      </c>
      <c r="I26" s="25" t="s">
        <v>27</v>
      </c>
      <c r="J26" s="23" t="s">
        <v>1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34</v>
      </c>
      <c r="L28" s="30"/>
    </row>
    <row r="29" spans="2:12" s="7" customFormat="1" ht="16.5" customHeight="1">
      <c r="B29" s="88"/>
      <c r="E29" s="216" t="s">
        <v>1</v>
      </c>
      <c r="F29" s="216"/>
      <c r="G29" s="216"/>
      <c r="H29" s="216"/>
      <c r="L29" s="88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25.35" customHeight="1">
      <c r="B32" s="30"/>
      <c r="D32" s="89" t="s">
        <v>35</v>
      </c>
      <c r="J32" s="64">
        <f>ROUND(J135, 2)</f>
        <v>0</v>
      </c>
      <c r="L32" s="30"/>
    </row>
    <row r="33" spans="2:12" s="1" customFormat="1" ht="6.95" customHeight="1">
      <c r="B33" s="30"/>
      <c r="D33" s="51"/>
      <c r="E33" s="51"/>
      <c r="F33" s="51"/>
      <c r="G33" s="51"/>
      <c r="H33" s="51"/>
      <c r="I33" s="51"/>
      <c r="J33" s="51"/>
      <c r="K33" s="51"/>
      <c r="L33" s="30"/>
    </row>
    <row r="34" spans="2:12" s="1" customFormat="1" ht="14.45" customHeight="1">
      <c r="B34" s="30"/>
      <c r="F34" s="33" t="s">
        <v>37</v>
      </c>
      <c r="I34" s="33" t="s">
        <v>36</v>
      </c>
      <c r="J34" s="33" t="s">
        <v>38</v>
      </c>
      <c r="L34" s="30"/>
    </row>
    <row r="35" spans="2:12" s="1" customFormat="1" ht="14.45" customHeight="1">
      <c r="B35" s="30"/>
      <c r="D35" s="53" t="s">
        <v>39</v>
      </c>
      <c r="E35" s="25" t="s">
        <v>40</v>
      </c>
      <c r="F35" s="90">
        <f>ROUND((SUM(BE135:BE317)),  2)</f>
        <v>0</v>
      </c>
      <c r="I35" s="91">
        <v>0.21</v>
      </c>
      <c r="J35" s="90">
        <f>ROUND(((SUM(BE135:BE317))*I35),  2)</f>
        <v>0</v>
      </c>
      <c r="L35" s="30"/>
    </row>
    <row r="36" spans="2:12" s="1" customFormat="1" ht="14.45" customHeight="1">
      <c r="B36" s="30"/>
      <c r="E36" s="25" t="s">
        <v>41</v>
      </c>
      <c r="F36" s="90">
        <f>ROUND((SUM(BF135:BF317)),  2)</f>
        <v>0</v>
      </c>
      <c r="I36" s="91">
        <v>0.12</v>
      </c>
      <c r="J36" s="90">
        <f>ROUND(((SUM(BF135:BF317))*I36),  2)</f>
        <v>0</v>
      </c>
      <c r="L36" s="30"/>
    </row>
    <row r="37" spans="2:12" s="1" customFormat="1" ht="14.45" hidden="1" customHeight="1">
      <c r="B37" s="30"/>
      <c r="E37" s="25" t="s">
        <v>42</v>
      </c>
      <c r="F37" s="90">
        <f>ROUND((SUM(BG135:BG317)),  2)</f>
        <v>0</v>
      </c>
      <c r="I37" s="91">
        <v>0.21</v>
      </c>
      <c r="J37" s="90">
        <f>0</f>
        <v>0</v>
      </c>
      <c r="L37" s="30"/>
    </row>
    <row r="38" spans="2:12" s="1" customFormat="1" ht="14.45" hidden="1" customHeight="1">
      <c r="B38" s="30"/>
      <c r="E38" s="25" t="s">
        <v>43</v>
      </c>
      <c r="F38" s="90">
        <f>ROUND((SUM(BH135:BH317)),  2)</f>
        <v>0</v>
      </c>
      <c r="I38" s="91">
        <v>0.12</v>
      </c>
      <c r="J38" s="90">
        <f>0</f>
        <v>0</v>
      </c>
      <c r="L38" s="30"/>
    </row>
    <row r="39" spans="2:12" s="1" customFormat="1" ht="14.45" hidden="1" customHeight="1">
      <c r="B39" s="30"/>
      <c r="E39" s="25" t="s">
        <v>44</v>
      </c>
      <c r="F39" s="90">
        <f>ROUND((SUM(BI135:BI317)),  2)</f>
        <v>0</v>
      </c>
      <c r="I39" s="91">
        <v>0</v>
      </c>
      <c r="J39" s="90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2"/>
      <c r="D41" s="93" t="s">
        <v>45</v>
      </c>
      <c r="E41" s="55"/>
      <c r="F41" s="55"/>
      <c r="G41" s="94" t="s">
        <v>46</v>
      </c>
      <c r="H41" s="95" t="s">
        <v>47</v>
      </c>
      <c r="I41" s="55"/>
      <c r="J41" s="96">
        <f>SUM(J32:J39)</f>
        <v>0</v>
      </c>
      <c r="K41" s="97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50</v>
      </c>
      <c r="E61" s="32"/>
      <c r="F61" s="98" t="s">
        <v>51</v>
      </c>
      <c r="G61" s="41" t="s">
        <v>50</v>
      </c>
      <c r="H61" s="32"/>
      <c r="I61" s="32"/>
      <c r="J61" s="99" t="s">
        <v>51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50</v>
      </c>
      <c r="E76" s="32"/>
      <c r="F76" s="98" t="s">
        <v>51</v>
      </c>
      <c r="G76" s="41" t="s">
        <v>50</v>
      </c>
      <c r="H76" s="32"/>
      <c r="I76" s="32"/>
      <c r="J76" s="99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12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12" s="1" customFormat="1" ht="24.95" customHeight="1">
      <c r="B82" s="30"/>
      <c r="C82" s="19" t="s">
        <v>96</v>
      </c>
      <c r="L82" s="30"/>
    </row>
    <row r="83" spans="2:12" s="1" customFormat="1" ht="6.95" customHeight="1">
      <c r="B83" s="30"/>
      <c r="L83" s="30"/>
    </row>
    <row r="84" spans="2:12" s="1" customFormat="1" ht="12" customHeight="1">
      <c r="B84" s="30"/>
      <c r="C84" s="25" t="s">
        <v>16</v>
      </c>
      <c r="L84" s="30"/>
    </row>
    <row r="85" spans="2:12" s="1" customFormat="1" ht="26.25" customHeight="1">
      <c r="B85" s="30"/>
      <c r="E85" s="221" t="str">
        <f>E7</f>
        <v>Oprava rozvodů vody, kanalizace a elektroinstalace v pavilonech ST1B</v>
      </c>
      <c r="F85" s="222"/>
      <c r="G85" s="222"/>
      <c r="H85" s="222"/>
      <c r="L85" s="30"/>
    </row>
    <row r="86" spans="2:12" ht="12" customHeight="1">
      <c r="B86" s="18"/>
      <c r="C86" s="25" t="s">
        <v>94</v>
      </c>
      <c r="L86" s="18"/>
    </row>
    <row r="87" spans="2:12" s="1" customFormat="1" ht="16.5" customHeight="1">
      <c r="B87" s="30"/>
      <c r="E87" s="221" t="s">
        <v>554</v>
      </c>
      <c r="F87" s="220"/>
      <c r="G87" s="220"/>
      <c r="H87" s="220"/>
      <c r="L87" s="30"/>
    </row>
    <row r="88" spans="2:12" s="1" customFormat="1" ht="12" customHeight="1">
      <c r="B88" s="30"/>
      <c r="C88" s="25" t="s">
        <v>555</v>
      </c>
      <c r="L88" s="30"/>
    </row>
    <row r="89" spans="2:12" s="1" customFormat="1" ht="16.5" customHeight="1">
      <c r="B89" s="30"/>
      <c r="E89" s="193" t="str">
        <f>E11</f>
        <v>STB1 - Zdravotechnické instalace pavilon ST1B</v>
      </c>
      <c r="F89" s="220"/>
      <c r="G89" s="220"/>
      <c r="H89" s="220"/>
      <c r="L89" s="30"/>
    </row>
    <row r="90" spans="2:12" s="1" customFormat="1" ht="6.95" customHeight="1">
      <c r="B90" s="30"/>
      <c r="L90" s="30"/>
    </row>
    <row r="91" spans="2:12" s="1" customFormat="1" ht="12" customHeight="1">
      <c r="B91" s="30"/>
      <c r="C91" s="25" t="s">
        <v>20</v>
      </c>
      <c r="F91" s="23" t="str">
        <f>F14</f>
        <v>OSTRAVA</v>
      </c>
      <c r="I91" s="25" t="s">
        <v>22</v>
      </c>
      <c r="J91" s="50" t="str">
        <f>IF(J14="","",J14)</f>
        <v>2. 10. 2023</v>
      </c>
      <c r="L91" s="30"/>
    </row>
    <row r="92" spans="2:12" s="1" customFormat="1" ht="6.95" customHeight="1">
      <c r="B92" s="30"/>
      <c r="L92" s="30"/>
    </row>
    <row r="93" spans="2:12" s="1" customFormat="1" ht="15.2" customHeight="1">
      <c r="B93" s="30"/>
      <c r="C93" s="25" t="s">
        <v>24</v>
      </c>
      <c r="F93" s="23" t="str">
        <f>E17</f>
        <v xml:space="preserve"> </v>
      </c>
      <c r="I93" s="25" t="s">
        <v>30</v>
      </c>
      <c r="J93" s="28" t="str">
        <f>E23</f>
        <v xml:space="preserve">Lenka Jerakasová </v>
      </c>
      <c r="L93" s="30"/>
    </row>
    <row r="94" spans="2:12" s="1" customFormat="1" ht="15.2" customHeight="1">
      <c r="B94" s="30"/>
      <c r="C94" s="25" t="s">
        <v>28</v>
      </c>
      <c r="F94" s="23" t="str">
        <f>IF(E20="","",E20)</f>
        <v>Vyplň údaj</v>
      </c>
      <c r="I94" s="25" t="s">
        <v>33</v>
      </c>
      <c r="J94" s="28" t="str">
        <f>E26</f>
        <v>Lenka Jerakasová</v>
      </c>
      <c r="L94" s="30"/>
    </row>
    <row r="95" spans="2:12" s="1" customFormat="1" ht="10.35" customHeight="1">
      <c r="B95" s="30"/>
      <c r="L95" s="30"/>
    </row>
    <row r="96" spans="2:12" s="1" customFormat="1" ht="29.25" customHeight="1">
      <c r="B96" s="30"/>
      <c r="C96" s="100" t="s">
        <v>97</v>
      </c>
      <c r="D96" s="92"/>
      <c r="E96" s="92"/>
      <c r="F96" s="92"/>
      <c r="G96" s="92"/>
      <c r="H96" s="92"/>
      <c r="I96" s="92"/>
      <c r="J96" s="101" t="s">
        <v>98</v>
      </c>
      <c r="K96" s="92"/>
      <c r="L96" s="30"/>
    </row>
    <row r="97" spans="2:47" s="1" customFormat="1" ht="10.35" customHeight="1">
      <c r="B97" s="30"/>
      <c r="L97" s="30"/>
    </row>
    <row r="98" spans="2:47" s="1" customFormat="1" ht="22.9" customHeight="1">
      <c r="B98" s="30"/>
      <c r="C98" s="102" t="s">
        <v>99</v>
      </c>
      <c r="J98" s="64">
        <f>J135</f>
        <v>0</v>
      </c>
      <c r="L98" s="30"/>
      <c r="AU98" s="15" t="s">
        <v>100</v>
      </c>
    </row>
    <row r="99" spans="2:47" s="8" customFormat="1" ht="24.95" customHeight="1">
      <c r="B99" s="103"/>
      <c r="D99" s="104" t="s">
        <v>101</v>
      </c>
      <c r="E99" s="105"/>
      <c r="F99" s="105"/>
      <c r="G99" s="105"/>
      <c r="H99" s="105"/>
      <c r="I99" s="105"/>
      <c r="J99" s="106">
        <f>J136</f>
        <v>0</v>
      </c>
      <c r="L99" s="103"/>
    </row>
    <row r="100" spans="2:47" s="9" customFormat="1" ht="19.899999999999999" customHeight="1">
      <c r="B100" s="107"/>
      <c r="D100" s="108" t="s">
        <v>560</v>
      </c>
      <c r="E100" s="109"/>
      <c r="F100" s="109"/>
      <c r="G100" s="109"/>
      <c r="H100" s="109"/>
      <c r="I100" s="109"/>
      <c r="J100" s="110">
        <f>J137</f>
        <v>0</v>
      </c>
      <c r="L100" s="107"/>
    </row>
    <row r="101" spans="2:47" s="9" customFormat="1" ht="19.899999999999999" customHeight="1">
      <c r="B101" s="107"/>
      <c r="D101" s="108" t="s">
        <v>561</v>
      </c>
      <c r="E101" s="109"/>
      <c r="F101" s="109"/>
      <c r="G101" s="109"/>
      <c r="H101" s="109"/>
      <c r="I101" s="109"/>
      <c r="J101" s="110">
        <f>J156</f>
        <v>0</v>
      </c>
      <c r="L101" s="107"/>
    </row>
    <row r="102" spans="2:47" s="9" customFormat="1" ht="19.899999999999999" customHeight="1">
      <c r="B102" s="107"/>
      <c r="D102" s="108" t="s">
        <v>103</v>
      </c>
      <c r="E102" s="109"/>
      <c r="F102" s="109"/>
      <c r="G102" s="109"/>
      <c r="H102" s="109"/>
      <c r="I102" s="109"/>
      <c r="J102" s="110">
        <f>J160</f>
        <v>0</v>
      </c>
      <c r="L102" s="107"/>
    </row>
    <row r="103" spans="2:47" s="9" customFormat="1" ht="19.899999999999999" customHeight="1">
      <c r="B103" s="107"/>
      <c r="D103" s="108" t="s">
        <v>104</v>
      </c>
      <c r="E103" s="109"/>
      <c r="F103" s="109"/>
      <c r="G103" s="109"/>
      <c r="H103" s="109"/>
      <c r="I103" s="109"/>
      <c r="J103" s="110">
        <f>J162</f>
        <v>0</v>
      </c>
      <c r="L103" s="107"/>
    </row>
    <row r="104" spans="2:47" s="9" customFormat="1" ht="19.899999999999999" customHeight="1">
      <c r="B104" s="107"/>
      <c r="D104" s="108" t="s">
        <v>105</v>
      </c>
      <c r="E104" s="109"/>
      <c r="F104" s="109"/>
      <c r="G104" s="109"/>
      <c r="H104" s="109"/>
      <c r="I104" s="109"/>
      <c r="J104" s="110">
        <f>J170</f>
        <v>0</v>
      </c>
      <c r="L104" s="107"/>
    </row>
    <row r="105" spans="2:47" s="9" customFormat="1" ht="19.899999999999999" customHeight="1">
      <c r="B105" s="107"/>
      <c r="D105" s="108" t="s">
        <v>106</v>
      </c>
      <c r="E105" s="109"/>
      <c r="F105" s="109"/>
      <c r="G105" s="109"/>
      <c r="H105" s="109"/>
      <c r="I105" s="109"/>
      <c r="J105" s="110">
        <f>J183</f>
        <v>0</v>
      </c>
      <c r="L105" s="107"/>
    </row>
    <row r="106" spans="2:47" s="8" customFormat="1" ht="24.95" customHeight="1">
      <c r="B106" s="103"/>
      <c r="D106" s="104" t="s">
        <v>107</v>
      </c>
      <c r="E106" s="105"/>
      <c r="F106" s="105"/>
      <c r="G106" s="105"/>
      <c r="H106" s="105"/>
      <c r="I106" s="105"/>
      <c r="J106" s="106">
        <f>J185</f>
        <v>0</v>
      </c>
      <c r="L106" s="103"/>
    </row>
    <row r="107" spans="2:47" s="9" customFormat="1" ht="19.899999999999999" customHeight="1">
      <c r="B107" s="107"/>
      <c r="D107" s="108" t="s">
        <v>562</v>
      </c>
      <c r="E107" s="109"/>
      <c r="F107" s="109"/>
      <c r="G107" s="109"/>
      <c r="H107" s="109"/>
      <c r="I107" s="109"/>
      <c r="J107" s="110">
        <f>J186</f>
        <v>0</v>
      </c>
      <c r="L107" s="107"/>
    </row>
    <row r="108" spans="2:47" s="9" customFormat="1" ht="19.899999999999999" customHeight="1">
      <c r="B108" s="107"/>
      <c r="D108" s="108" t="s">
        <v>563</v>
      </c>
      <c r="E108" s="109"/>
      <c r="F108" s="109"/>
      <c r="G108" s="109"/>
      <c r="H108" s="109"/>
      <c r="I108" s="109"/>
      <c r="J108" s="110">
        <f>J191</f>
        <v>0</v>
      </c>
      <c r="L108" s="107"/>
    </row>
    <row r="109" spans="2:47" s="9" customFormat="1" ht="19.899999999999999" customHeight="1">
      <c r="B109" s="107"/>
      <c r="D109" s="108" t="s">
        <v>109</v>
      </c>
      <c r="E109" s="109"/>
      <c r="F109" s="109"/>
      <c r="G109" s="109"/>
      <c r="H109" s="109"/>
      <c r="I109" s="109"/>
      <c r="J109" s="110">
        <f>J217</f>
        <v>0</v>
      </c>
      <c r="L109" s="107"/>
    </row>
    <row r="110" spans="2:47" s="9" customFormat="1" ht="19.899999999999999" customHeight="1">
      <c r="B110" s="107"/>
      <c r="D110" s="108" t="s">
        <v>110</v>
      </c>
      <c r="E110" s="109"/>
      <c r="F110" s="109"/>
      <c r="G110" s="109"/>
      <c r="H110" s="109"/>
      <c r="I110" s="109"/>
      <c r="J110" s="110">
        <f>J261</f>
        <v>0</v>
      </c>
      <c r="L110" s="107"/>
    </row>
    <row r="111" spans="2:47" s="9" customFormat="1" ht="19.899999999999999" customHeight="1">
      <c r="B111" s="107"/>
      <c r="D111" s="108" t="s">
        <v>564</v>
      </c>
      <c r="E111" s="109"/>
      <c r="F111" s="109"/>
      <c r="G111" s="109"/>
      <c r="H111" s="109"/>
      <c r="I111" s="109"/>
      <c r="J111" s="110">
        <f>J298</f>
        <v>0</v>
      </c>
      <c r="L111" s="107"/>
    </row>
    <row r="112" spans="2:47" s="9" customFormat="1" ht="19.899999999999999" customHeight="1">
      <c r="B112" s="107"/>
      <c r="D112" s="108" t="s">
        <v>565</v>
      </c>
      <c r="E112" s="109"/>
      <c r="F112" s="109"/>
      <c r="G112" s="109"/>
      <c r="H112" s="109"/>
      <c r="I112" s="109"/>
      <c r="J112" s="110">
        <f>J304</f>
        <v>0</v>
      </c>
      <c r="L112" s="107"/>
    </row>
    <row r="113" spans="2:12" s="8" customFormat="1" ht="24.95" customHeight="1">
      <c r="B113" s="103"/>
      <c r="D113" s="104" t="s">
        <v>566</v>
      </c>
      <c r="E113" s="105"/>
      <c r="F113" s="105"/>
      <c r="G113" s="105"/>
      <c r="H113" s="105"/>
      <c r="I113" s="105"/>
      <c r="J113" s="106">
        <f>J312</f>
        <v>0</v>
      </c>
      <c r="L113" s="103"/>
    </row>
    <row r="114" spans="2:12" s="1" customFormat="1" ht="21.75" customHeight="1">
      <c r="B114" s="30"/>
      <c r="L114" s="30"/>
    </row>
    <row r="115" spans="2:12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30"/>
    </row>
    <row r="119" spans="2:12" s="1" customFormat="1" ht="6.95" customHeight="1"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30"/>
    </row>
    <row r="120" spans="2:12" s="1" customFormat="1" ht="24.95" customHeight="1">
      <c r="B120" s="30"/>
      <c r="C120" s="19" t="s">
        <v>125</v>
      </c>
      <c r="L120" s="30"/>
    </row>
    <row r="121" spans="2:12" s="1" customFormat="1" ht="6.95" customHeight="1">
      <c r="B121" s="30"/>
      <c r="L121" s="30"/>
    </row>
    <row r="122" spans="2:12" s="1" customFormat="1" ht="12" customHeight="1">
      <c r="B122" s="30"/>
      <c r="C122" s="25" t="s">
        <v>16</v>
      </c>
      <c r="L122" s="30"/>
    </row>
    <row r="123" spans="2:12" s="1" customFormat="1" ht="26.25" customHeight="1">
      <c r="B123" s="30"/>
      <c r="E123" s="221" t="str">
        <f>E7</f>
        <v>Oprava rozvodů vody, kanalizace a elektroinstalace v pavilonech ST1B</v>
      </c>
      <c r="F123" s="222"/>
      <c r="G123" s="222"/>
      <c r="H123" s="222"/>
      <c r="L123" s="30"/>
    </row>
    <row r="124" spans="2:12" ht="12" customHeight="1">
      <c r="B124" s="18"/>
      <c r="C124" s="25" t="s">
        <v>94</v>
      </c>
      <c r="L124" s="18"/>
    </row>
    <row r="125" spans="2:12" s="1" customFormat="1" ht="16.5" customHeight="1">
      <c r="B125" s="30"/>
      <c r="E125" s="221" t="s">
        <v>554</v>
      </c>
      <c r="F125" s="220"/>
      <c r="G125" s="220"/>
      <c r="H125" s="220"/>
      <c r="L125" s="30"/>
    </row>
    <row r="126" spans="2:12" s="1" customFormat="1" ht="12" customHeight="1">
      <c r="B126" s="30"/>
      <c r="C126" s="25" t="s">
        <v>555</v>
      </c>
      <c r="L126" s="30"/>
    </row>
    <row r="127" spans="2:12" s="1" customFormat="1" ht="16.5" customHeight="1">
      <c r="B127" s="30"/>
      <c r="E127" s="193" t="str">
        <f>E11</f>
        <v>STB1 - Zdravotechnické instalace pavilon ST1B</v>
      </c>
      <c r="F127" s="220"/>
      <c r="G127" s="220"/>
      <c r="H127" s="220"/>
      <c r="L127" s="30"/>
    </row>
    <row r="128" spans="2:12" s="1" customFormat="1" ht="6.95" customHeight="1">
      <c r="B128" s="30"/>
      <c r="L128" s="30"/>
    </row>
    <row r="129" spans="2:65" s="1" customFormat="1" ht="12" customHeight="1">
      <c r="B129" s="30"/>
      <c r="C129" s="25" t="s">
        <v>20</v>
      </c>
      <c r="F129" s="23" t="str">
        <f>F14</f>
        <v>OSTRAVA</v>
      </c>
      <c r="I129" s="25" t="s">
        <v>22</v>
      </c>
      <c r="J129" s="50" t="str">
        <f>IF(J14="","",J14)</f>
        <v>2. 10. 2023</v>
      </c>
      <c r="L129" s="30"/>
    </row>
    <row r="130" spans="2:65" s="1" customFormat="1" ht="6.95" customHeight="1">
      <c r="B130" s="30"/>
      <c r="L130" s="30"/>
    </row>
    <row r="131" spans="2:65" s="1" customFormat="1" ht="15.2" customHeight="1">
      <c r="B131" s="30"/>
      <c r="C131" s="25" t="s">
        <v>24</v>
      </c>
      <c r="F131" s="23" t="str">
        <f>E17</f>
        <v xml:space="preserve"> </v>
      </c>
      <c r="I131" s="25" t="s">
        <v>30</v>
      </c>
      <c r="J131" s="28" t="str">
        <f>E23</f>
        <v xml:space="preserve">Lenka Jerakasová </v>
      </c>
      <c r="L131" s="30"/>
    </row>
    <row r="132" spans="2:65" s="1" customFormat="1" ht="15.2" customHeight="1">
      <c r="B132" s="30"/>
      <c r="C132" s="25" t="s">
        <v>28</v>
      </c>
      <c r="F132" s="23" t="str">
        <f>IF(E20="","",E20)</f>
        <v>Vyplň údaj</v>
      </c>
      <c r="I132" s="25" t="s">
        <v>33</v>
      </c>
      <c r="J132" s="28" t="str">
        <f>E26</f>
        <v>Lenka Jerakasová</v>
      </c>
      <c r="L132" s="30"/>
    </row>
    <row r="133" spans="2:65" s="1" customFormat="1" ht="10.35" customHeight="1">
      <c r="B133" s="30"/>
      <c r="L133" s="30"/>
    </row>
    <row r="134" spans="2:65" s="10" customFormat="1" ht="29.25" customHeight="1">
      <c r="B134" s="111"/>
      <c r="C134" s="112" t="s">
        <v>126</v>
      </c>
      <c r="D134" s="113" t="s">
        <v>60</v>
      </c>
      <c r="E134" s="113" t="s">
        <v>56</v>
      </c>
      <c r="F134" s="113" t="s">
        <v>57</v>
      </c>
      <c r="G134" s="113" t="s">
        <v>127</v>
      </c>
      <c r="H134" s="113" t="s">
        <v>128</v>
      </c>
      <c r="I134" s="113" t="s">
        <v>129</v>
      </c>
      <c r="J134" s="114" t="s">
        <v>98</v>
      </c>
      <c r="K134" s="115" t="s">
        <v>130</v>
      </c>
      <c r="L134" s="111"/>
      <c r="M134" s="57" t="s">
        <v>1</v>
      </c>
      <c r="N134" s="58" t="s">
        <v>39</v>
      </c>
      <c r="O134" s="58" t="s">
        <v>131</v>
      </c>
      <c r="P134" s="58" t="s">
        <v>132</v>
      </c>
      <c r="Q134" s="58" t="s">
        <v>133</v>
      </c>
      <c r="R134" s="58" t="s">
        <v>134</v>
      </c>
      <c r="S134" s="58" t="s">
        <v>135</v>
      </c>
      <c r="T134" s="59" t="s">
        <v>136</v>
      </c>
    </row>
    <row r="135" spans="2:65" s="1" customFormat="1" ht="22.9" customHeight="1">
      <c r="B135" s="30"/>
      <c r="C135" s="62" t="s">
        <v>137</v>
      </c>
      <c r="J135" s="116">
        <f>BK135</f>
        <v>0</v>
      </c>
      <c r="L135" s="30"/>
      <c r="M135" s="60"/>
      <c r="N135" s="51"/>
      <c r="O135" s="51"/>
      <c r="P135" s="117">
        <f>P136+P185+P312</f>
        <v>0</v>
      </c>
      <c r="Q135" s="51"/>
      <c r="R135" s="117">
        <f>R136+R185+R312</f>
        <v>45.279609999999998</v>
      </c>
      <c r="S135" s="51"/>
      <c r="T135" s="118">
        <f>T136+T185+T312</f>
        <v>48.096890000000002</v>
      </c>
      <c r="AT135" s="15" t="s">
        <v>74</v>
      </c>
      <c r="AU135" s="15" t="s">
        <v>100</v>
      </c>
      <c r="BK135" s="119">
        <f>BK136+BK185+BK312</f>
        <v>0</v>
      </c>
    </row>
    <row r="136" spans="2:65" s="11" customFormat="1" ht="25.9" customHeight="1">
      <c r="B136" s="120"/>
      <c r="D136" s="121" t="s">
        <v>74</v>
      </c>
      <c r="E136" s="122" t="s">
        <v>138</v>
      </c>
      <c r="F136" s="122" t="s">
        <v>139</v>
      </c>
      <c r="I136" s="123"/>
      <c r="J136" s="124">
        <f>BK136</f>
        <v>0</v>
      </c>
      <c r="L136" s="120"/>
      <c r="M136" s="125"/>
      <c r="P136" s="126">
        <f>P137+P156+P160+P162+P170+P183</f>
        <v>0</v>
      </c>
      <c r="R136" s="126">
        <f>R137+R156+R160+R162+R170+R183</f>
        <v>41.04</v>
      </c>
      <c r="T136" s="127">
        <f>T137+T156+T160+T162+T170+T183</f>
        <v>41.193000000000005</v>
      </c>
      <c r="AR136" s="121" t="s">
        <v>83</v>
      </c>
      <c r="AT136" s="128" t="s">
        <v>74</v>
      </c>
      <c r="AU136" s="128" t="s">
        <v>75</v>
      </c>
      <c r="AY136" s="121" t="s">
        <v>140</v>
      </c>
      <c r="BK136" s="129">
        <f>BK137+BK156+BK160+BK162+BK170+BK183</f>
        <v>0</v>
      </c>
    </row>
    <row r="137" spans="2:65" s="11" customFormat="1" ht="22.9" customHeight="1">
      <c r="B137" s="120"/>
      <c r="D137" s="121" t="s">
        <v>74</v>
      </c>
      <c r="E137" s="130" t="s">
        <v>83</v>
      </c>
      <c r="F137" s="130" t="s">
        <v>567</v>
      </c>
      <c r="I137" s="123"/>
      <c r="J137" s="131">
        <f>BK137</f>
        <v>0</v>
      </c>
      <c r="L137" s="120"/>
      <c r="M137" s="125"/>
      <c r="P137" s="126">
        <f>SUM(P138:P155)</f>
        <v>0</v>
      </c>
      <c r="R137" s="126">
        <f>SUM(R138:R155)</f>
        <v>40.5</v>
      </c>
      <c r="T137" s="127">
        <f>SUM(T138:T155)</f>
        <v>0</v>
      </c>
      <c r="AR137" s="121" t="s">
        <v>83</v>
      </c>
      <c r="AT137" s="128" t="s">
        <v>74</v>
      </c>
      <c r="AU137" s="128" t="s">
        <v>83</v>
      </c>
      <c r="AY137" s="121" t="s">
        <v>140</v>
      </c>
      <c r="BK137" s="129">
        <f>SUM(BK138:BK155)</f>
        <v>0</v>
      </c>
    </row>
    <row r="138" spans="2:65" s="1" customFormat="1" ht="24.2" customHeight="1">
      <c r="B138" s="30"/>
      <c r="C138" s="132" t="s">
        <v>83</v>
      </c>
      <c r="D138" s="132" t="s">
        <v>143</v>
      </c>
      <c r="E138" s="133" t="s">
        <v>568</v>
      </c>
      <c r="F138" s="134" t="s">
        <v>569</v>
      </c>
      <c r="G138" s="135" t="s">
        <v>188</v>
      </c>
      <c r="H138" s="136">
        <v>29.25</v>
      </c>
      <c r="I138" s="137"/>
      <c r="J138" s="138">
        <f>ROUND(I138*H138,2)</f>
        <v>0</v>
      </c>
      <c r="K138" s="139"/>
      <c r="L138" s="30"/>
      <c r="M138" s="140" t="s">
        <v>1</v>
      </c>
      <c r="N138" s="141" t="s">
        <v>40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147</v>
      </c>
      <c r="AT138" s="144" t="s">
        <v>143</v>
      </c>
      <c r="AU138" s="144" t="s">
        <v>85</v>
      </c>
      <c r="AY138" s="15" t="s">
        <v>140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5" t="s">
        <v>83</v>
      </c>
      <c r="BK138" s="145">
        <f>ROUND(I138*H138,2)</f>
        <v>0</v>
      </c>
      <c r="BL138" s="15" t="s">
        <v>147</v>
      </c>
      <c r="BM138" s="144" t="s">
        <v>570</v>
      </c>
    </row>
    <row r="139" spans="2:65" s="12" customFormat="1">
      <c r="B139" s="146"/>
      <c r="D139" s="147" t="s">
        <v>149</v>
      </c>
      <c r="E139" s="148" t="s">
        <v>1</v>
      </c>
      <c r="F139" s="149" t="s">
        <v>571</v>
      </c>
      <c r="H139" s="150">
        <v>29.25</v>
      </c>
      <c r="I139" s="151"/>
      <c r="L139" s="146"/>
      <c r="M139" s="152"/>
      <c r="T139" s="153"/>
      <c r="AT139" s="148" t="s">
        <v>149</v>
      </c>
      <c r="AU139" s="148" t="s">
        <v>85</v>
      </c>
      <c r="AV139" s="12" t="s">
        <v>85</v>
      </c>
      <c r="AW139" s="12" t="s">
        <v>32</v>
      </c>
      <c r="AX139" s="12" t="s">
        <v>75</v>
      </c>
      <c r="AY139" s="148" t="s">
        <v>140</v>
      </c>
    </row>
    <row r="140" spans="2:65" s="13" customFormat="1">
      <c r="B140" s="154"/>
      <c r="D140" s="147" t="s">
        <v>149</v>
      </c>
      <c r="E140" s="155" t="s">
        <v>1</v>
      </c>
      <c r="F140" s="156" t="s">
        <v>153</v>
      </c>
      <c r="H140" s="157">
        <v>29.25</v>
      </c>
      <c r="I140" s="158"/>
      <c r="L140" s="154"/>
      <c r="M140" s="159"/>
      <c r="T140" s="160"/>
      <c r="AT140" s="155" t="s">
        <v>149</v>
      </c>
      <c r="AU140" s="155" t="s">
        <v>85</v>
      </c>
      <c r="AV140" s="13" t="s">
        <v>147</v>
      </c>
      <c r="AW140" s="13" t="s">
        <v>32</v>
      </c>
      <c r="AX140" s="13" t="s">
        <v>83</v>
      </c>
      <c r="AY140" s="155" t="s">
        <v>140</v>
      </c>
    </row>
    <row r="141" spans="2:65" s="1" customFormat="1" ht="62.65" customHeight="1">
      <c r="B141" s="30"/>
      <c r="C141" s="132" t="s">
        <v>85</v>
      </c>
      <c r="D141" s="132" t="s">
        <v>143</v>
      </c>
      <c r="E141" s="133" t="s">
        <v>572</v>
      </c>
      <c r="F141" s="134" t="s">
        <v>573</v>
      </c>
      <c r="G141" s="135" t="s">
        <v>188</v>
      </c>
      <c r="H141" s="136">
        <v>29.25</v>
      </c>
      <c r="I141" s="137"/>
      <c r="J141" s="138">
        <f>ROUND(I141*H141,2)</f>
        <v>0</v>
      </c>
      <c r="K141" s="139"/>
      <c r="L141" s="30"/>
      <c r="M141" s="140" t="s">
        <v>1</v>
      </c>
      <c r="N141" s="141" t="s">
        <v>40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147</v>
      </c>
      <c r="AT141" s="144" t="s">
        <v>143</v>
      </c>
      <c r="AU141" s="144" t="s">
        <v>85</v>
      </c>
      <c r="AY141" s="15" t="s">
        <v>140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5" t="s">
        <v>83</v>
      </c>
      <c r="BK141" s="145">
        <f>ROUND(I141*H141,2)</f>
        <v>0</v>
      </c>
      <c r="BL141" s="15" t="s">
        <v>147</v>
      </c>
      <c r="BM141" s="144" t="s">
        <v>574</v>
      </c>
    </row>
    <row r="142" spans="2:65" s="12" customFormat="1">
      <c r="B142" s="146"/>
      <c r="D142" s="147" t="s">
        <v>149</v>
      </c>
      <c r="E142" s="148" t="s">
        <v>1</v>
      </c>
      <c r="F142" s="149" t="s">
        <v>575</v>
      </c>
      <c r="H142" s="150">
        <v>29.25</v>
      </c>
      <c r="I142" s="151"/>
      <c r="L142" s="146"/>
      <c r="M142" s="152"/>
      <c r="T142" s="153"/>
      <c r="AT142" s="148" t="s">
        <v>149</v>
      </c>
      <c r="AU142" s="148" t="s">
        <v>85</v>
      </c>
      <c r="AV142" s="12" t="s">
        <v>85</v>
      </c>
      <c r="AW142" s="12" t="s">
        <v>32</v>
      </c>
      <c r="AX142" s="12" t="s">
        <v>75</v>
      </c>
      <c r="AY142" s="148" t="s">
        <v>140</v>
      </c>
    </row>
    <row r="143" spans="2:65" s="13" customFormat="1">
      <c r="B143" s="154"/>
      <c r="D143" s="147" t="s">
        <v>149</v>
      </c>
      <c r="E143" s="155" t="s">
        <v>1</v>
      </c>
      <c r="F143" s="156" t="s">
        <v>153</v>
      </c>
      <c r="H143" s="157">
        <v>29.25</v>
      </c>
      <c r="I143" s="158"/>
      <c r="L143" s="154"/>
      <c r="M143" s="159"/>
      <c r="T143" s="160"/>
      <c r="AT143" s="155" t="s">
        <v>149</v>
      </c>
      <c r="AU143" s="155" t="s">
        <v>85</v>
      </c>
      <c r="AV143" s="13" t="s">
        <v>147</v>
      </c>
      <c r="AW143" s="13" t="s">
        <v>32</v>
      </c>
      <c r="AX143" s="13" t="s">
        <v>83</v>
      </c>
      <c r="AY143" s="155" t="s">
        <v>140</v>
      </c>
    </row>
    <row r="144" spans="2:65" s="1" customFormat="1" ht="66.75" customHeight="1">
      <c r="B144" s="30"/>
      <c r="C144" s="132" t="s">
        <v>141</v>
      </c>
      <c r="D144" s="132" t="s">
        <v>143</v>
      </c>
      <c r="E144" s="133" t="s">
        <v>576</v>
      </c>
      <c r="F144" s="134" t="s">
        <v>577</v>
      </c>
      <c r="G144" s="135" t="s">
        <v>188</v>
      </c>
      <c r="H144" s="136">
        <v>263.25</v>
      </c>
      <c r="I144" s="137"/>
      <c r="J144" s="138">
        <f>ROUND(I144*H144,2)</f>
        <v>0</v>
      </c>
      <c r="K144" s="139"/>
      <c r="L144" s="30"/>
      <c r="M144" s="140" t="s">
        <v>1</v>
      </c>
      <c r="N144" s="141" t="s">
        <v>40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147</v>
      </c>
      <c r="AT144" s="144" t="s">
        <v>143</v>
      </c>
      <c r="AU144" s="144" t="s">
        <v>85</v>
      </c>
      <c r="AY144" s="15" t="s">
        <v>140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5" t="s">
        <v>83</v>
      </c>
      <c r="BK144" s="145">
        <f>ROUND(I144*H144,2)</f>
        <v>0</v>
      </c>
      <c r="BL144" s="15" t="s">
        <v>147</v>
      </c>
      <c r="BM144" s="144" t="s">
        <v>578</v>
      </c>
    </row>
    <row r="145" spans="2:65" s="12" customFormat="1">
      <c r="B145" s="146"/>
      <c r="D145" s="147" t="s">
        <v>149</v>
      </c>
      <c r="E145" s="148" t="s">
        <v>1</v>
      </c>
      <c r="F145" s="149" t="s">
        <v>579</v>
      </c>
      <c r="H145" s="150">
        <v>263.25</v>
      </c>
      <c r="I145" s="151"/>
      <c r="L145" s="146"/>
      <c r="M145" s="152"/>
      <c r="T145" s="153"/>
      <c r="AT145" s="148" t="s">
        <v>149</v>
      </c>
      <c r="AU145" s="148" t="s">
        <v>85</v>
      </c>
      <c r="AV145" s="12" t="s">
        <v>85</v>
      </c>
      <c r="AW145" s="12" t="s">
        <v>32</v>
      </c>
      <c r="AX145" s="12" t="s">
        <v>83</v>
      </c>
      <c r="AY145" s="148" t="s">
        <v>140</v>
      </c>
    </row>
    <row r="146" spans="2:65" s="1" customFormat="1" ht="44.25" customHeight="1">
      <c r="B146" s="30"/>
      <c r="C146" s="132" t="s">
        <v>147</v>
      </c>
      <c r="D146" s="132" t="s">
        <v>143</v>
      </c>
      <c r="E146" s="133" t="s">
        <v>580</v>
      </c>
      <c r="F146" s="134" t="s">
        <v>581</v>
      </c>
      <c r="G146" s="135" t="s">
        <v>188</v>
      </c>
      <c r="H146" s="136">
        <v>29.25</v>
      </c>
      <c r="I146" s="137"/>
      <c r="J146" s="138">
        <f>ROUND(I146*H146,2)</f>
        <v>0</v>
      </c>
      <c r="K146" s="139"/>
      <c r="L146" s="30"/>
      <c r="M146" s="140" t="s">
        <v>1</v>
      </c>
      <c r="N146" s="141" t="s">
        <v>40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147</v>
      </c>
      <c r="AT146" s="144" t="s">
        <v>143</v>
      </c>
      <c r="AU146" s="144" t="s">
        <v>85</v>
      </c>
      <c r="AY146" s="15" t="s">
        <v>140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5" t="s">
        <v>83</v>
      </c>
      <c r="BK146" s="145">
        <f>ROUND(I146*H146,2)</f>
        <v>0</v>
      </c>
      <c r="BL146" s="15" t="s">
        <v>147</v>
      </c>
      <c r="BM146" s="144" t="s">
        <v>582</v>
      </c>
    </row>
    <row r="147" spans="2:65" s="1" customFormat="1" ht="44.25" customHeight="1">
      <c r="B147" s="30"/>
      <c r="C147" s="132" t="s">
        <v>165</v>
      </c>
      <c r="D147" s="132" t="s">
        <v>143</v>
      </c>
      <c r="E147" s="133" t="s">
        <v>583</v>
      </c>
      <c r="F147" s="134" t="s">
        <v>584</v>
      </c>
      <c r="G147" s="135" t="s">
        <v>188</v>
      </c>
      <c r="H147" s="136">
        <v>29.25</v>
      </c>
      <c r="I147" s="137"/>
      <c r="J147" s="138">
        <f>ROUND(I147*H147,2)</f>
        <v>0</v>
      </c>
      <c r="K147" s="139"/>
      <c r="L147" s="30"/>
      <c r="M147" s="140" t="s">
        <v>1</v>
      </c>
      <c r="N147" s="141" t="s">
        <v>40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147</v>
      </c>
      <c r="AT147" s="144" t="s">
        <v>143</v>
      </c>
      <c r="AU147" s="144" t="s">
        <v>85</v>
      </c>
      <c r="AY147" s="15" t="s">
        <v>140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5" t="s">
        <v>83</v>
      </c>
      <c r="BK147" s="145">
        <f>ROUND(I147*H147,2)</f>
        <v>0</v>
      </c>
      <c r="BL147" s="15" t="s">
        <v>147</v>
      </c>
      <c r="BM147" s="144" t="s">
        <v>585</v>
      </c>
    </row>
    <row r="148" spans="2:65" s="1" customFormat="1" ht="44.25" customHeight="1">
      <c r="B148" s="30"/>
      <c r="C148" s="132" t="s">
        <v>154</v>
      </c>
      <c r="D148" s="132" t="s">
        <v>143</v>
      </c>
      <c r="E148" s="133" t="s">
        <v>586</v>
      </c>
      <c r="F148" s="134" t="s">
        <v>587</v>
      </c>
      <c r="G148" s="135" t="s">
        <v>188</v>
      </c>
      <c r="H148" s="136">
        <v>4.5</v>
      </c>
      <c r="I148" s="137"/>
      <c r="J148" s="138">
        <f>ROUND(I148*H148,2)</f>
        <v>0</v>
      </c>
      <c r="K148" s="139"/>
      <c r="L148" s="30"/>
      <c r="M148" s="140" t="s">
        <v>1</v>
      </c>
      <c r="N148" s="141" t="s">
        <v>40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147</v>
      </c>
      <c r="AT148" s="144" t="s">
        <v>143</v>
      </c>
      <c r="AU148" s="144" t="s">
        <v>85</v>
      </c>
      <c r="AY148" s="15" t="s">
        <v>140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5" t="s">
        <v>83</v>
      </c>
      <c r="BK148" s="145">
        <f>ROUND(I148*H148,2)</f>
        <v>0</v>
      </c>
      <c r="BL148" s="15" t="s">
        <v>147</v>
      </c>
      <c r="BM148" s="144" t="s">
        <v>588</v>
      </c>
    </row>
    <row r="149" spans="2:65" s="12" customFormat="1">
      <c r="B149" s="146"/>
      <c r="D149" s="147" t="s">
        <v>149</v>
      </c>
      <c r="E149" s="148" t="s">
        <v>1</v>
      </c>
      <c r="F149" s="149" t="s">
        <v>589</v>
      </c>
      <c r="H149" s="150">
        <v>4.5</v>
      </c>
      <c r="I149" s="151"/>
      <c r="L149" s="146"/>
      <c r="M149" s="152"/>
      <c r="T149" s="153"/>
      <c r="AT149" s="148" t="s">
        <v>149</v>
      </c>
      <c r="AU149" s="148" t="s">
        <v>85</v>
      </c>
      <c r="AV149" s="12" t="s">
        <v>85</v>
      </c>
      <c r="AW149" s="12" t="s">
        <v>32</v>
      </c>
      <c r="AX149" s="12" t="s">
        <v>75</v>
      </c>
      <c r="AY149" s="148" t="s">
        <v>140</v>
      </c>
    </row>
    <row r="150" spans="2:65" s="13" customFormat="1">
      <c r="B150" s="154"/>
      <c r="D150" s="147" t="s">
        <v>149</v>
      </c>
      <c r="E150" s="155" t="s">
        <v>1</v>
      </c>
      <c r="F150" s="156" t="s">
        <v>153</v>
      </c>
      <c r="H150" s="157">
        <v>4.5</v>
      </c>
      <c r="I150" s="158"/>
      <c r="L150" s="154"/>
      <c r="M150" s="159"/>
      <c r="T150" s="160"/>
      <c r="AT150" s="155" t="s">
        <v>149</v>
      </c>
      <c r="AU150" s="155" t="s">
        <v>85</v>
      </c>
      <c r="AV150" s="13" t="s">
        <v>147</v>
      </c>
      <c r="AW150" s="13" t="s">
        <v>32</v>
      </c>
      <c r="AX150" s="13" t="s">
        <v>83</v>
      </c>
      <c r="AY150" s="155" t="s">
        <v>140</v>
      </c>
    </row>
    <row r="151" spans="2:65" s="1" customFormat="1" ht="66.75" customHeight="1">
      <c r="B151" s="30"/>
      <c r="C151" s="132" t="s">
        <v>173</v>
      </c>
      <c r="D151" s="132" t="s">
        <v>143</v>
      </c>
      <c r="E151" s="133" t="s">
        <v>590</v>
      </c>
      <c r="F151" s="134" t="s">
        <v>591</v>
      </c>
      <c r="G151" s="135" t="s">
        <v>188</v>
      </c>
      <c r="H151" s="136">
        <v>20.25</v>
      </c>
      <c r="I151" s="137"/>
      <c r="J151" s="138">
        <f>ROUND(I151*H151,2)</f>
        <v>0</v>
      </c>
      <c r="K151" s="139"/>
      <c r="L151" s="30"/>
      <c r="M151" s="140" t="s">
        <v>1</v>
      </c>
      <c r="N151" s="141" t="s">
        <v>40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147</v>
      </c>
      <c r="AT151" s="144" t="s">
        <v>143</v>
      </c>
      <c r="AU151" s="144" t="s">
        <v>85</v>
      </c>
      <c r="AY151" s="15" t="s">
        <v>140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5" t="s">
        <v>83</v>
      </c>
      <c r="BK151" s="145">
        <f>ROUND(I151*H151,2)</f>
        <v>0</v>
      </c>
      <c r="BL151" s="15" t="s">
        <v>147</v>
      </c>
      <c r="BM151" s="144" t="s">
        <v>592</v>
      </c>
    </row>
    <row r="152" spans="2:65" s="12" customFormat="1">
      <c r="B152" s="146"/>
      <c r="D152" s="147" t="s">
        <v>149</v>
      </c>
      <c r="E152" s="148" t="s">
        <v>1</v>
      </c>
      <c r="F152" s="149" t="s">
        <v>593</v>
      </c>
      <c r="H152" s="150">
        <v>20.25</v>
      </c>
      <c r="I152" s="151"/>
      <c r="L152" s="146"/>
      <c r="M152" s="152"/>
      <c r="T152" s="153"/>
      <c r="AT152" s="148" t="s">
        <v>149</v>
      </c>
      <c r="AU152" s="148" t="s">
        <v>85</v>
      </c>
      <c r="AV152" s="12" t="s">
        <v>85</v>
      </c>
      <c r="AW152" s="12" t="s">
        <v>32</v>
      </c>
      <c r="AX152" s="12" t="s">
        <v>75</v>
      </c>
      <c r="AY152" s="148" t="s">
        <v>140</v>
      </c>
    </row>
    <row r="153" spans="2:65" s="13" customFormat="1">
      <c r="B153" s="154"/>
      <c r="D153" s="147" t="s">
        <v>149</v>
      </c>
      <c r="E153" s="155" t="s">
        <v>1</v>
      </c>
      <c r="F153" s="156" t="s">
        <v>153</v>
      </c>
      <c r="H153" s="157">
        <v>20.25</v>
      </c>
      <c r="I153" s="158"/>
      <c r="L153" s="154"/>
      <c r="M153" s="159"/>
      <c r="T153" s="160"/>
      <c r="AT153" s="155" t="s">
        <v>149</v>
      </c>
      <c r="AU153" s="155" t="s">
        <v>85</v>
      </c>
      <c r="AV153" s="13" t="s">
        <v>147</v>
      </c>
      <c r="AW153" s="13" t="s">
        <v>32</v>
      </c>
      <c r="AX153" s="13" t="s">
        <v>83</v>
      </c>
      <c r="AY153" s="155" t="s">
        <v>140</v>
      </c>
    </row>
    <row r="154" spans="2:65" s="1" customFormat="1" ht="16.5" customHeight="1">
      <c r="B154" s="30"/>
      <c r="C154" s="161" t="s">
        <v>177</v>
      </c>
      <c r="D154" s="161" t="s">
        <v>261</v>
      </c>
      <c r="E154" s="162" t="s">
        <v>594</v>
      </c>
      <c r="F154" s="163" t="s">
        <v>595</v>
      </c>
      <c r="G154" s="164" t="s">
        <v>227</v>
      </c>
      <c r="H154" s="165">
        <v>40.5</v>
      </c>
      <c r="I154" s="166"/>
      <c r="J154" s="167">
        <f>ROUND(I154*H154,2)</f>
        <v>0</v>
      </c>
      <c r="K154" s="168"/>
      <c r="L154" s="169"/>
      <c r="M154" s="170" t="s">
        <v>1</v>
      </c>
      <c r="N154" s="171" t="s">
        <v>40</v>
      </c>
      <c r="P154" s="142">
        <f>O154*H154</f>
        <v>0</v>
      </c>
      <c r="Q154" s="142">
        <v>1</v>
      </c>
      <c r="R154" s="142">
        <f>Q154*H154</f>
        <v>40.5</v>
      </c>
      <c r="S154" s="142">
        <v>0</v>
      </c>
      <c r="T154" s="143">
        <f>S154*H154</f>
        <v>0</v>
      </c>
      <c r="AR154" s="144" t="s">
        <v>177</v>
      </c>
      <c r="AT154" s="144" t="s">
        <v>261</v>
      </c>
      <c r="AU154" s="144" t="s">
        <v>85</v>
      </c>
      <c r="AY154" s="15" t="s">
        <v>140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5" t="s">
        <v>83</v>
      </c>
      <c r="BK154" s="145">
        <f>ROUND(I154*H154,2)</f>
        <v>0</v>
      </c>
      <c r="BL154" s="15" t="s">
        <v>147</v>
      </c>
      <c r="BM154" s="144" t="s">
        <v>596</v>
      </c>
    </row>
    <row r="155" spans="2:65" s="12" customFormat="1">
      <c r="B155" s="146"/>
      <c r="D155" s="147" t="s">
        <v>149</v>
      </c>
      <c r="E155" s="148" t="s">
        <v>1</v>
      </c>
      <c r="F155" s="149" t="s">
        <v>597</v>
      </c>
      <c r="H155" s="150">
        <v>40.5</v>
      </c>
      <c r="I155" s="151"/>
      <c r="L155" s="146"/>
      <c r="M155" s="152"/>
      <c r="T155" s="153"/>
      <c r="AT155" s="148" t="s">
        <v>149</v>
      </c>
      <c r="AU155" s="148" t="s">
        <v>85</v>
      </c>
      <c r="AV155" s="12" t="s">
        <v>85</v>
      </c>
      <c r="AW155" s="12" t="s">
        <v>32</v>
      </c>
      <c r="AX155" s="12" t="s">
        <v>83</v>
      </c>
      <c r="AY155" s="148" t="s">
        <v>140</v>
      </c>
    </row>
    <row r="156" spans="2:65" s="11" customFormat="1" ht="22.9" customHeight="1">
      <c r="B156" s="120"/>
      <c r="D156" s="121" t="s">
        <v>74</v>
      </c>
      <c r="E156" s="130" t="s">
        <v>147</v>
      </c>
      <c r="F156" s="130" t="s">
        <v>598</v>
      </c>
      <c r="I156" s="123"/>
      <c r="J156" s="131">
        <f>BK156</f>
        <v>0</v>
      </c>
      <c r="L156" s="120"/>
      <c r="M156" s="125"/>
      <c r="P156" s="126">
        <f>SUM(P157:P159)</f>
        <v>0</v>
      </c>
      <c r="R156" s="126">
        <f>SUM(R157:R159)</f>
        <v>0</v>
      </c>
      <c r="T156" s="127">
        <f>SUM(T157:T159)</f>
        <v>0</v>
      </c>
      <c r="AR156" s="121" t="s">
        <v>83</v>
      </c>
      <c r="AT156" s="128" t="s">
        <v>74</v>
      </c>
      <c r="AU156" s="128" t="s">
        <v>83</v>
      </c>
      <c r="AY156" s="121" t="s">
        <v>140</v>
      </c>
      <c r="BK156" s="129">
        <f>SUM(BK157:BK159)</f>
        <v>0</v>
      </c>
    </row>
    <row r="157" spans="2:65" s="1" customFormat="1" ht="33" customHeight="1">
      <c r="B157" s="30"/>
      <c r="C157" s="132" t="s">
        <v>181</v>
      </c>
      <c r="D157" s="132" t="s">
        <v>143</v>
      </c>
      <c r="E157" s="133" t="s">
        <v>599</v>
      </c>
      <c r="F157" s="134" t="s">
        <v>600</v>
      </c>
      <c r="G157" s="135" t="s">
        <v>188</v>
      </c>
      <c r="H157" s="136">
        <v>4.5</v>
      </c>
      <c r="I157" s="137"/>
      <c r="J157" s="138">
        <f>ROUND(I157*H157,2)</f>
        <v>0</v>
      </c>
      <c r="K157" s="139"/>
      <c r="L157" s="30"/>
      <c r="M157" s="140" t="s">
        <v>1</v>
      </c>
      <c r="N157" s="141" t="s">
        <v>40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147</v>
      </c>
      <c r="AT157" s="144" t="s">
        <v>143</v>
      </c>
      <c r="AU157" s="144" t="s">
        <v>85</v>
      </c>
      <c r="AY157" s="15" t="s">
        <v>140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5" t="s">
        <v>83</v>
      </c>
      <c r="BK157" s="145">
        <f>ROUND(I157*H157,2)</f>
        <v>0</v>
      </c>
      <c r="BL157" s="15" t="s">
        <v>147</v>
      </c>
      <c r="BM157" s="144" t="s">
        <v>601</v>
      </c>
    </row>
    <row r="158" spans="2:65" s="12" customFormat="1">
      <c r="B158" s="146"/>
      <c r="D158" s="147" t="s">
        <v>149</v>
      </c>
      <c r="E158" s="148" t="s">
        <v>1</v>
      </c>
      <c r="F158" s="149" t="s">
        <v>602</v>
      </c>
      <c r="H158" s="150">
        <v>4.5</v>
      </c>
      <c r="I158" s="151"/>
      <c r="L158" s="146"/>
      <c r="M158" s="152"/>
      <c r="T158" s="153"/>
      <c r="AT158" s="148" t="s">
        <v>149</v>
      </c>
      <c r="AU158" s="148" t="s">
        <v>85</v>
      </c>
      <c r="AV158" s="12" t="s">
        <v>85</v>
      </c>
      <c r="AW158" s="12" t="s">
        <v>32</v>
      </c>
      <c r="AX158" s="12" t="s">
        <v>75</v>
      </c>
      <c r="AY158" s="148" t="s">
        <v>140</v>
      </c>
    </row>
    <row r="159" spans="2:65" s="13" customFormat="1">
      <c r="B159" s="154"/>
      <c r="D159" s="147" t="s">
        <v>149</v>
      </c>
      <c r="E159" s="155" t="s">
        <v>1</v>
      </c>
      <c r="F159" s="156" t="s">
        <v>153</v>
      </c>
      <c r="H159" s="157">
        <v>4.5</v>
      </c>
      <c r="I159" s="158"/>
      <c r="L159" s="154"/>
      <c r="M159" s="159"/>
      <c r="T159" s="160"/>
      <c r="AT159" s="155" t="s">
        <v>149</v>
      </c>
      <c r="AU159" s="155" t="s">
        <v>85</v>
      </c>
      <c r="AV159" s="13" t="s">
        <v>147</v>
      </c>
      <c r="AW159" s="13" t="s">
        <v>32</v>
      </c>
      <c r="AX159" s="13" t="s">
        <v>83</v>
      </c>
      <c r="AY159" s="155" t="s">
        <v>140</v>
      </c>
    </row>
    <row r="160" spans="2:65" s="11" customFormat="1" ht="22.9" customHeight="1">
      <c r="B160" s="120"/>
      <c r="D160" s="121" t="s">
        <v>74</v>
      </c>
      <c r="E160" s="130" t="s">
        <v>154</v>
      </c>
      <c r="F160" s="130" t="s">
        <v>155</v>
      </c>
      <c r="I160" s="123"/>
      <c r="J160" s="131">
        <f>BK160</f>
        <v>0</v>
      </c>
      <c r="L160" s="120"/>
      <c r="M160" s="125"/>
      <c r="P160" s="126">
        <f>P161</f>
        <v>0</v>
      </c>
      <c r="R160" s="126">
        <f>R161</f>
        <v>0.54</v>
      </c>
      <c r="T160" s="127">
        <f>T161</f>
        <v>0</v>
      </c>
      <c r="AR160" s="121" t="s">
        <v>83</v>
      </c>
      <c r="AT160" s="128" t="s">
        <v>74</v>
      </c>
      <c r="AU160" s="128" t="s">
        <v>83</v>
      </c>
      <c r="AY160" s="121" t="s">
        <v>140</v>
      </c>
      <c r="BK160" s="129">
        <f>BK161</f>
        <v>0</v>
      </c>
    </row>
    <row r="161" spans="2:65" s="1" customFormat="1" ht="21.75" customHeight="1">
      <c r="B161" s="30"/>
      <c r="C161" s="132" t="s">
        <v>185</v>
      </c>
      <c r="D161" s="132" t="s">
        <v>143</v>
      </c>
      <c r="E161" s="133" t="s">
        <v>603</v>
      </c>
      <c r="F161" s="134" t="s">
        <v>604</v>
      </c>
      <c r="G161" s="135" t="s">
        <v>146</v>
      </c>
      <c r="H161" s="136">
        <v>13.5</v>
      </c>
      <c r="I161" s="137"/>
      <c r="J161" s="138">
        <f>ROUND(I161*H161,2)</f>
        <v>0</v>
      </c>
      <c r="K161" s="139"/>
      <c r="L161" s="30"/>
      <c r="M161" s="140" t="s">
        <v>1</v>
      </c>
      <c r="N161" s="141" t="s">
        <v>40</v>
      </c>
      <c r="P161" s="142">
        <f>O161*H161</f>
        <v>0</v>
      </c>
      <c r="Q161" s="142">
        <v>0.04</v>
      </c>
      <c r="R161" s="142">
        <f>Q161*H161</f>
        <v>0.54</v>
      </c>
      <c r="S161" s="142">
        <v>0</v>
      </c>
      <c r="T161" s="143">
        <f>S161*H161</f>
        <v>0</v>
      </c>
      <c r="AR161" s="144" t="s">
        <v>147</v>
      </c>
      <c r="AT161" s="144" t="s">
        <v>143</v>
      </c>
      <c r="AU161" s="144" t="s">
        <v>85</v>
      </c>
      <c r="AY161" s="15" t="s">
        <v>140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5" t="s">
        <v>83</v>
      </c>
      <c r="BK161" s="145">
        <f>ROUND(I161*H161,2)</f>
        <v>0</v>
      </c>
      <c r="BL161" s="15" t="s">
        <v>147</v>
      </c>
      <c r="BM161" s="144" t="s">
        <v>605</v>
      </c>
    </row>
    <row r="162" spans="2:65" s="11" customFormat="1" ht="22.9" customHeight="1">
      <c r="B162" s="120"/>
      <c r="D162" s="121" t="s">
        <v>74</v>
      </c>
      <c r="E162" s="130" t="s">
        <v>181</v>
      </c>
      <c r="F162" s="130" t="s">
        <v>195</v>
      </c>
      <c r="I162" s="123"/>
      <c r="J162" s="131">
        <f>BK162</f>
        <v>0</v>
      </c>
      <c r="L162" s="120"/>
      <c r="M162" s="125"/>
      <c r="P162" s="126">
        <f>SUM(P163:P169)</f>
        <v>0</v>
      </c>
      <c r="R162" s="126">
        <f>SUM(R163:R169)</f>
        <v>0</v>
      </c>
      <c r="T162" s="127">
        <f>SUM(T163:T169)</f>
        <v>41.193000000000005</v>
      </c>
      <c r="AR162" s="121" t="s">
        <v>83</v>
      </c>
      <c r="AT162" s="128" t="s">
        <v>74</v>
      </c>
      <c r="AU162" s="128" t="s">
        <v>83</v>
      </c>
      <c r="AY162" s="121" t="s">
        <v>140</v>
      </c>
      <c r="BK162" s="129">
        <f>SUM(BK163:BK169)</f>
        <v>0</v>
      </c>
    </row>
    <row r="163" spans="2:65" s="1" customFormat="1" ht="24.2" customHeight="1">
      <c r="B163" s="30"/>
      <c r="C163" s="132" t="s">
        <v>191</v>
      </c>
      <c r="D163" s="132" t="s">
        <v>143</v>
      </c>
      <c r="E163" s="133" t="s">
        <v>606</v>
      </c>
      <c r="F163" s="134" t="s">
        <v>607</v>
      </c>
      <c r="G163" s="135" t="s">
        <v>188</v>
      </c>
      <c r="H163" s="136">
        <v>15.75</v>
      </c>
      <c r="I163" s="137"/>
      <c r="J163" s="138">
        <f>ROUND(I163*H163,2)</f>
        <v>0</v>
      </c>
      <c r="K163" s="139"/>
      <c r="L163" s="30"/>
      <c r="M163" s="140" t="s">
        <v>1</v>
      </c>
      <c r="N163" s="141" t="s">
        <v>40</v>
      </c>
      <c r="P163" s="142">
        <f>O163*H163</f>
        <v>0</v>
      </c>
      <c r="Q163" s="142">
        <v>0</v>
      </c>
      <c r="R163" s="142">
        <f>Q163*H163</f>
        <v>0</v>
      </c>
      <c r="S163" s="142">
        <v>2.2000000000000002</v>
      </c>
      <c r="T163" s="143">
        <f>S163*H163</f>
        <v>34.650000000000006</v>
      </c>
      <c r="AR163" s="144" t="s">
        <v>147</v>
      </c>
      <c r="AT163" s="144" t="s">
        <v>143</v>
      </c>
      <c r="AU163" s="144" t="s">
        <v>85</v>
      </c>
      <c r="AY163" s="15" t="s">
        <v>140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5" t="s">
        <v>83</v>
      </c>
      <c r="BK163" s="145">
        <f>ROUND(I163*H163,2)</f>
        <v>0</v>
      </c>
      <c r="BL163" s="15" t="s">
        <v>147</v>
      </c>
      <c r="BM163" s="144" t="s">
        <v>608</v>
      </c>
    </row>
    <row r="164" spans="2:65" s="12" customFormat="1">
      <c r="B164" s="146"/>
      <c r="D164" s="147" t="s">
        <v>149</v>
      </c>
      <c r="E164" s="148" t="s">
        <v>1</v>
      </c>
      <c r="F164" s="149" t="s">
        <v>609</v>
      </c>
      <c r="H164" s="150">
        <v>15.75</v>
      </c>
      <c r="I164" s="151"/>
      <c r="L164" s="146"/>
      <c r="M164" s="152"/>
      <c r="T164" s="153"/>
      <c r="AT164" s="148" t="s">
        <v>149</v>
      </c>
      <c r="AU164" s="148" t="s">
        <v>85</v>
      </c>
      <c r="AV164" s="12" t="s">
        <v>85</v>
      </c>
      <c r="AW164" s="12" t="s">
        <v>32</v>
      </c>
      <c r="AX164" s="12" t="s">
        <v>75</v>
      </c>
      <c r="AY164" s="148" t="s">
        <v>140</v>
      </c>
    </row>
    <row r="165" spans="2:65" s="13" customFormat="1">
      <c r="B165" s="154"/>
      <c r="D165" s="147" t="s">
        <v>149</v>
      </c>
      <c r="E165" s="155" t="s">
        <v>1</v>
      </c>
      <c r="F165" s="156" t="s">
        <v>153</v>
      </c>
      <c r="H165" s="157">
        <v>15.75</v>
      </c>
      <c r="I165" s="158"/>
      <c r="L165" s="154"/>
      <c r="M165" s="159"/>
      <c r="T165" s="160"/>
      <c r="AT165" s="155" t="s">
        <v>149</v>
      </c>
      <c r="AU165" s="155" t="s">
        <v>85</v>
      </c>
      <c r="AV165" s="13" t="s">
        <v>147</v>
      </c>
      <c r="AW165" s="13" t="s">
        <v>32</v>
      </c>
      <c r="AX165" s="13" t="s">
        <v>83</v>
      </c>
      <c r="AY165" s="155" t="s">
        <v>140</v>
      </c>
    </row>
    <row r="166" spans="2:65" s="1" customFormat="1" ht="33" customHeight="1">
      <c r="B166" s="30"/>
      <c r="C166" s="132" t="s">
        <v>8</v>
      </c>
      <c r="D166" s="132" t="s">
        <v>143</v>
      </c>
      <c r="E166" s="133" t="s">
        <v>610</v>
      </c>
      <c r="F166" s="134" t="s">
        <v>611</v>
      </c>
      <c r="G166" s="135" t="s">
        <v>188</v>
      </c>
      <c r="H166" s="136">
        <v>15.75</v>
      </c>
      <c r="I166" s="137"/>
      <c r="J166" s="138">
        <f>ROUND(I166*H166,2)</f>
        <v>0</v>
      </c>
      <c r="K166" s="139"/>
      <c r="L166" s="30"/>
      <c r="M166" s="140" t="s">
        <v>1</v>
      </c>
      <c r="N166" s="141" t="s">
        <v>40</v>
      </c>
      <c r="P166" s="142">
        <f>O166*H166</f>
        <v>0</v>
      </c>
      <c r="Q166" s="142">
        <v>0</v>
      </c>
      <c r="R166" s="142">
        <f>Q166*H166</f>
        <v>0</v>
      </c>
      <c r="S166" s="142">
        <v>4.3999999999999997E-2</v>
      </c>
      <c r="T166" s="143">
        <f>S166*H166</f>
        <v>0.69299999999999995</v>
      </c>
      <c r="AR166" s="144" t="s">
        <v>147</v>
      </c>
      <c r="AT166" s="144" t="s">
        <v>143</v>
      </c>
      <c r="AU166" s="144" t="s">
        <v>85</v>
      </c>
      <c r="AY166" s="15" t="s">
        <v>140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5" t="s">
        <v>83</v>
      </c>
      <c r="BK166" s="145">
        <f>ROUND(I166*H166,2)</f>
        <v>0</v>
      </c>
      <c r="BL166" s="15" t="s">
        <v>147</v>
      </c>
      <c r="BM166" s="144" t="s">
        <v>612</v>
      </c>
    </row>
    <row r="167" spans="2:65" s="1" customFormat="1" ht="37.9" customHeight="1">
      <c r="B167" s="30"/>
      <c r="C167" s="132" t="s">
        <v>199</v>
      </c>
      <c r="D167" s="132" t="s">
        <v>143</v>
      </c>
      <c r="E167" s="133" t="s">
        <v>613</v>
      </c>
      <c r="F167" s="134" t="s">
        <v>614</v>
      </c>
      <c r="G167" s="135" t="s">
        <v>457</v>
      </c>
      <c r="H167" s="136">
        <v>84</v>
      </c>
      <c r="I167" s="137"/>
      <c r="J167" s="138">
        <f>ROUND(I167*H167,2)</f>
        <v>0</v>
      </c>
      <c r="K167" s="139"/>
      <c r="L167" s="30"/>
      <c r="M167" s="140" t="s">
        <v>1</v>
      </c>
      <c r="N167" s="141" t="s">
        <v>40</v>
      </c>
      <c r="P167" s="142">
        <f>O167*H167</f>
        <v>0</v>
      </c>
      <c r="Q167" s="142">
        <v>0</v>
      </c>
      <c r="R167" s="142">
        <f>Q167*H167</f>
        <v>0</v>
      </c>
      <c r="S167" s="142">
        <v>1.2999999999999999E-2</v>
      </c>
      <c r="T167" s="143">
        <f>S167*H167</f>
        <v>1.0919999999999999</v>
      </c>
      <c r="AR167" s="144" t="s">
        <v>147</v>
      </c>
      <c r="AT167" s="144" t="s">
        <v>143</v>
      </c>
      <c r="AU167" s="144" t="s">
        <v>85</v>
      </c>
      <c r="AY167" s="15" t="s">
        <v>140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5" t="s">
        <v>83</v>
      </c>
      <c r="BK167" s="145">
        <f>ROUND(I167*H167,2)</f>
        <v>0</v>
      </c>
      <c r="BL167" s="15" t="s">
        <v>147</v>
      </c>
      <c r="BM167" s="144" t="s">
        <v>615</v>
      </c>
    </row>
    <row r="168" spans="2:65" s="1" customFormat="1" ht="37.9" customHeight="1">
      <c r="B168" s="30"/>
      <c r="C168" s="132" t="s">
        <v>203</v>
      </c>
      <c r="D168" s="132" t="s">
        <v>143</v>
      </c>
      <c r="E168" s="133" t="s">
        <v>616</v>
      </c>
      <c r="F168" s="134" t="s">
        <v>617</v>
      </c>
      <c r="G168" s="135" t="s">
        <v>457</v>
      </c>
      <c r="H168" s="136">
        <v>120</v>
      </c>
      <c r="I168" s="137"/>
      <c r="J168" s="138">
        <f>ROUND(I168*H168,2)</f>
        <v>0</v>
      </c>
      <c r="K168" s="139"/>
      <c r="L168" s="30"/>
      <c r="M168" s="140" t="s">
        <v>1</v>
      </c>
      <c r="N168" s="141" t="s">
        <v>40</v>
      </c>
      <c r="P168" s="142">
        <f>O168*H168</f>
        <v>0</v>
      </c>
      <c r="Q168" s="142">
        <v>0</v>
      </c>
      <c r="R168" s="142">
        <f>Q168*H168</f>
        <v>0</v>
      </c>
      <c r="S168" s="142">
        <v>3.7999999999999999E-2</v>
      </c>
      <c r="T168" s="143">
        <f>S168*H168</f>
        <v>4.5599999999999996</v>
      </c>
      <c r="AR168" s="144" t="s">
        <v>147</v>
      </c>
      <c r="AT168" s="144" t="s">
        <v>143</v>
      </c>
      <c r="AU168" s="144" t="s">
        <v>85</v>
      </c>
      <c r="AY168" s="15" t="s">
        <v>140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5" t="s">
        <v>83</v>
      </c>
      <c r="BK168" s="145">
        <f>ROUND(I168*H168,2)</f>
        <v>0</v>
      </c>
      <c r="BL168" s="15" t="s">
        <v>147</v>
      </c>
      <c r="BM168" s="144" t="s">
        <v>618</v>
      </c>
    </row>
    <row r="169" spans="2:65" s="1" customFormat="1" ht="37.9" customHeight="1">
      <c r="B169" s="30"/>
      <c r="C169" s="132" t="s">
        <v>207</v>
      </c>
      <c r="D169" s="132" t="s">
        <v>143</v>
      </c>
      <c r="E169" s="133" t="s">
        <v>619</v>
      </c>
      <c r="F169" s="134" t="s">
        <v>620</v>
      </c>
      <c r="G169" s="135" t="s">
        <v>457</v>
      </c>
      <c r="H169" s="136">
        <v>6</v>
      </c>
      <c r="I169" s="137"/>
      <c r="J169" s="138">
        <f>ROUND(I169*H169,2)</f>
        <v>0</v>
      </c>
      <c r="K169" s="139"/>
      <c r="L169" s="30"/>
      <c r="M169" s="140" t="s">
        <v>1</v>
      </c>
      <c r="N169" s="141" t="s">
        <v>40</v>
      </c>
      <c r="P169" s="142">
        <f>O169*H169</f>
        <v>0</v>
      </c>
      <c r="Q169" s="142">
        <v>0</v>
      </c>
      <c r="R169" s="142">
        <f>Q169*H169</f>
        <v>0</v>
      </c>
      <c r="S169" s="142">
        <v>3.3000000000000002E-2</v>
      </c>
      <c r="T169" s="143">
        <f>S169*H169</f>
        <v>0.19800000000000001</v>
      </c>
      <c r="AR169" s="144" t="s">
        <v>147</v>
      </c>
      <c r="AT169" s="144" t="s">
        <v>143</v>
      </c>
      <c r="AU169" s="144" t="s">
        <v>85</v>
      </c>
      <c r="AY169" s="15" t="s">
        <v>140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5" t="s">
        <v>83</v>
      </c>
      <c r="BK169" s="145">
        <f>ROUND(I169*H169,2)</f>
        <v>0</v>
      </c>
      <c r="BL169" s="15" t="s">
        <v>147</v>
      </c>
      <c r="BM169" s="144" t="s">
        <v>621</v>
      </c>
    </row>
    <row r="170" spans="2:65" s="11" customFormat="1" ht="22.9" customHeight="1">
      <c r="B170" s="120"/>
      <c r="D170" s="121" t="s">
        <v>74</v>
      </c>
      <c r="E170" s="130" t="s">
        <v>222</v>
      </c>
      <c r="F170" s="130" t="s">
        <v>223</v>
      </c>
      <c r="I170" s="123"/>
      <c r="J170" s="131">
        <f>BK170</f>
        <v>0</v>
      </c>
      <c r="L170" s="120"/>
      <c r="M170" s="125"/>
      <c r="P170" s="126">
        <f>SUM(P171:P182)</f>
        <v>0</v>
      </c>
      <c r="R170" s="126">
        <f>SUM(R171:R182)</f>
        <v>0</v>
      </c>
      <c r="T170" s="127">
        <f>SUM(T171:T182)</f>
        <v>0</v>
      </c>
      <c r="AR170" s="121" t="s">
        <v>83</v>
      </c>
      <c r="AT170" s="128" t="s">
        <v>74</v>
      </c>
      <c r="AU170" s="128" t="s">
        <v>83</v>
      </c>
      <c r="AY170" s="121" t="s">
        <v>140</v>
      </c>
      <c r="BK170" s="129">
        <f>SUM(BK171:BK182)</f>
        <v>0</v>
      </c>
    </row>
    <row r="171" spans="2:65" s="1" customFormat="1" ht="44.25" customHeight="1">
      <c r="B171" s="30"/>
      <c r="C171" s="132" t="s">
        <v>211</v>
      </c>
      <c r="D171" s="132" t="s">
        <v>143</v>
      </c>
      <c r="E171" s="133" t="s">
        <v>622</v>
      </c>
      <c r="F171" s="134" t="s">
        <v>623</v>
      </c>
      <c r="G171" s="135" t="s">
        <v>227</v>
      </c>
      <c r="H171" s="136">
        <v>48.097000000000001</v>
      </c>
      <c r="I171" s="137"/>
      <c r="J171" s="138">
        <f t="shared" ref="J171:J177" si="0">ROUND(I171*H171,2)</f>
        <v>0</v>
      </c>
      <c r="K171" s="139"/>
      <c r="L171" s="30"/>
      <c r="M171" s="140" t="s">
        <v>1</v>
      </c>
      <c r="N171" s="141" t="s">
        <v>40</v>
      </c>
      <c r="P171" s="142">
        <f t="shared" ref="P171:P177" si="1">O171*H171</f>
        <v>0</v>
      </c>
      <c r="Q171" s="142">
        <v>0</v>
      </c>
      <c r="R171" s="142">
        <f t="shared" ref="R171:R177" si="2">Q171*H171</f>
        <v>0</v>
      </c>
      <c r="S171" s="142">
        <v>0</v>
      </c>
      <c r="T171" s="143">
        <f t="shared" ref="T171:T177" si="3">S171*H171</f>
        <v>0</v>
      </c>
      <c r="AR171" s="144" t="s">
        <v>147</v>
      </c>
      <c r="AT171" s="144" t="s">
        <v>143</v>
      </c>
      <c r="AU171" s="144" t="s">
        <v>85</v>
      </c>
      <c r="AY171" s="15" t="s">
        <v>140</v>
      </c>
      <c r="BE171" s="145">
        <f t="shared" ref="BE171:BE177" si="4">IF(N171="základní",J171,0)</f>
        <v>0</v>
      </c>
      <c r="BF171" s="145">
        <f t="shared" ref="BF171:BF177" si="5">IF(N171="snížená",J171,0)</f>
        <v>0</v>
      </c>
      <c r="BG171" s="145">
        <f t="shared" ref="BG171:BG177" si="6">IF(N171="zákl. přenesená",J171,0)</f>
        <v>0</v>
      </c>
      <c r="BH171" s="145">
        <f t="shared" ref="BH171:BH177" si="7">IF(N171="sníž. přenesená",J171,0)</f>
        <v>0</v>
      </c>
      <c r="BI171" s="145">
        <f t="shared" ref="BI171:BI177" si="8">IF(N171="nulová",J171,0)</f>
        <v>0</v>
      </c>
      <c r="BJ171" s="15" t="s">
        <v>83</v>
      </c>
      <c r="BK171" s="145">
        <f t="shared" ref="BK171:BK177" si="9">ROUND(I171*H171,2)</f>
        <v>0</v>
      </c>
      <c r="BL171" s="15" t="s">
        <v>147</v>
      </c>
      <c r="BM171" s="144" t="s">
        <v>624</v>
      </c>
    </row>
    <row r="172" spans="2:65" s="1" customFormat="1" ht="44.25" customHeight="1">
      <c r="B172" s="30"/>
      <c r="C172" s="132" t="s">
        <v>215</v>
      </c>
      <c r="D172" s="132" t="s">
        <v>143</v>
      </c>
      <c r="E172" s="133" t="s">
        <v>622</v>
      </c>
      <c r="F172" s="134" t="s">
        <v>623</v>
      </c>
      <c r="G172" s="135" t="s">
        <v>227</v>
      </c>
      <c r="H172" s="136">
        <v>48.097000000000001</v>
      </c>
      <c r="I172" s="137"/>
      <c r="J172" s="138">
        <f t="shared" si="0"/>
        <v>0</v>
      </c>
      <c r="K172" s="139"/>
      <c r="L172" s="30"/>
      <c r="M172" s="140" t="s">
        <v>1</v>
      </c>
      <c r="N172" s="141" t="s">
        <v>40</v>
      </c>
      <c r="P172" s="142">
        <f t="shared" si="1"/>
        <v>0</v>
      </c>
      <c r="Q172" s="142">
        <v>0</v>
      </c>
      <c r="R172" s="142">
        <f t="shared" si="2"/>
        <v>0</v>
      </c>
      <c r="S172" s="142">
        <v>0</v>
      </c>
      <c r="T172" s="143">
        <f t="shared" si="3"/>
        <v>0</v>
      </c>
      <c r="AR172" s="144" t="s">
        <v>147</v>
      </c>
      <c r="AT172" s="144" t="s">
        <v>143</v>
      </c>
      <c r="AU172" s="144" t="s">
        <v>85</v>
      </c>
      <c r="AY172" s="15" t="s">
        <v>140</v>
      </c>
      <c r="BE172" s="145">
        <f t="shared" si="4"/>
        <v>0</v>
      </c>
      <c r="BF172" s="145">
        <f t="shared" si="5"/>
        <v>0</v>
      </c>
      <c r="BG172" s="145">
        <f t="shared" si="6"/>
        <v>0</v>
      </c>
      <c r="BH172" s="145">
        <f t="shared" si="7"/>
        <v>0</v>
      </c>
      <c r="BI172" s="145">
        <f t="shared" si="8"/>
        <v>0</v>
      </c>
      <c r="BJ172" s="15" t="s">
        <v>83</v>
      </c>
      <c r="BK172" s="145">
        <f t="shared" si="9"/>
        <v>0</v>
      </c>
      <c r="BL172" s="15" t="s">
        <v>147</v>
      </c>
      <c r="BM172" s="144" t="s">
        <v>625</v>
      </c>
    </row>
    <row r="173" spans="2:65" s="1" customFormat="1" ht="44.25" customHeight="1">
      <c r="B173" s="30"/>
      <c r="C173" s="132" t="s">
        <v>224</v>
      </c>
      <c r="D173" s="132" t="s">
        <v>143</v>
      </c>
      <c r="E173" s="133" t="s">
        <v>622</v>
      </c>
      <c r="F173" s="134" t="s">
        <v>623</v>
      </c>
      <c r="G173" s="135" t="s">
        <v>227</v>
      </c>
      <c r="H173" s="136">
        <v>48.097000000000001</v>
      </c>
      <c r="I173" s="137"/>
      <c r="J173" s="138">
        <f t="shared" si="0"/>
        <v>0</v>
      </c>
      <c r="K173" s="139"/>
      <c r="L173" s="30"/>
      <c r="M173" s="140" t="s">
        <v>1</v>
      </c>
      <c r="N173" s="141" t="s">
        <v>40</v>
      </c>
      <c r="P173" s="142">
        <f t="shared" si="1"/>
        <v>0</v>
      </c>
      <c r="Q173" s="142">
        <v>0</v>
      </c>
      <c r="R173" s="142">
        <f t="shared" si="2"/>
        <v>0</v>
      </c>
      <c r="S173" s="142">
        <v>0</v>
      </c>
      <c r="T173" s="143">
        <f t="shared" si="3"/>
        <v>0</v>
      </c>
      <c r="AR173" s="144" t="s">
        <v>147</v>
      </c>
      <c r="AT173" s="144" t="s">
        <v>143</v>
      </c>
      <c r="AU173" s="144" t="s">
        <v>85</v>
      </c>
      <c r="AY173" s="15" t="s">
        <v>140</v>
      </c>
      <c r="BE173" s="145">
        <f t="shared" si="4"/>
        <v>0</v>
      </c>
      <c r="BF173" s="145">
        <f t="shared" si="5"/>
        <v>0</v>
      </c>
      <c r="BG173" s="145">
        <f t="shared" si="6"/>
        <v>0</v>
      </c>
      <c r="BH173" s="145">
        <f t="shared" si="7"/>
        <v>0</v>
      </c>
      <c r="BI173" s="145">
        <f t="shared" si="8"/>
        <v>0</v>
      </c>
      <c r="BJ173" s="15" t="s">
        <v>83</v>
      </c>
      <c r="BK173" s="145">
        <f t="shared" si="9"/>
        <v>0</v>
      </c>
      <c r="BL173" s="15" t="s">
        <v>147</v>
      </c>
      <c r="BM173" s="144" t="s">
        <v>626</v>
      </c>
    </row>
    <row r="174" spans="2:65" s="1" customFormat="1" ht="33" customHeight="1">
      <c r="B174" s="30"/>
      <c r="C174" s="132" t="s">
        <v>229</v>
      </c>
      <c r="D174" s="132" t="s">
        <v>143</v>
      </c>
      <c r="E174" s="133" t="s">
        <v>235</v>
      </c>
      <c r="F174" s="134" t="s">
        <v>627</v>
      </c>
      <c r="G174" s="135" t="s">
        <v>227</v>
      </c>
      <c r="H174" s="136">
        <v>48.097000000000001</v>
      </c>
      <c r="I174" s="137"/>
      <c r="J174" s="138">
        <f t="shared" si="0"/>
        <v>0</v>
      </c>
      <c r="K174" s="139"/>
      <c r="L174" s="30"/>
      <c r="M174" s="140" t="s">
        <v>1</v>
      </c>
      <c r="N174" s="141" t="s">
        <v>40</v>
      </c>
      <c r="P174" s="142">
        <f t="shared" si="1"/>
        <v>0</v>
      </c>
      <c r="Q174" s="142">
        <v>0</v>
      </c>
      <c r="R174" s="142">
        <f t="shared" si="2"/>
        <v>0</v>
      </c>
      <c r="S174" s="142">
        <v>0</v>
      </c>
      <c r="T174" s="143">
        <f t="shared" si="3"/>
        <v>0</v>
      </c>
      <c r="AR174" s="144" t="s">
        <v>147</v>
      </c>
      <c r="AT174" s="144" t="s">
        <v>143</v>
      </c>
      <c r="AU174" s="144" t="s">
        <v>85</v>
      </c>
      <c r="AY174" s="15" t="s">
        <v>140</v>
      </c>
      <c r="BE174" s="145">
        <f t="shared" si="4"/>
        <v>0</v>
      </c>
      <c r="BF174" s="145">
        <f t="shared" si="5"/>
        <v>0</v>
      </c>
      <c r="BG174" s="145">
        <f t="shared" si="6"/>
        <v>0</v>
      </c>
      <c r="BH174" s="145">
        <f t="shared" si="7"/>
        <v>0</v>
      </c>
      <c r="BI174" s="145">
        <f t="shared" si="8"/>
        <v>0</v>
      </c>
      <c r="BJ174" s="15" t="s">
        <v>83</v>
      </c>
      <c r="BK174" s="145">
        <f t="shared" si="9"/>
        <v>0</v>
      </c>
      <c r="BL174" s="15" t="s">
        <v>147</v>
      </c>
      <c r="BM174" s="144" t="s">
        <v>628</v>
      </c>
    </row>
    <row r="175" spans="2:65" s="1" customFormat="1" ht="33" customHeight="1">
      <c r="B175" s="30"/>
      <c r="C175" s="132" t="s">
        <v>234</v>
      </c>
      <c r="D175" s="132" t="s">
        <v>143</v>
      </c>
      <c r="E175" s="133" t="s">
        <v>235</v>
      </c>
      <c r="F175" s="134" t="s">
        <v>627</v>
      </c>
      <c r="G175" s="135" t="s">
        <v>227</v>
      </c>
      <c r="H175" s="136">
        <v>48.097000000000001</v>
      </c>
      <c r="I175" s="137"/>
      <c r="J175" s="138">
        <f t="shared" si="0"/>
        <v>0</v>
      </c>
      <c r="K175" s="139"/>
      <c r="L175" s="30"/>
      <c r="M175" s="140" t="s">
        <v>1</v>
      </c>
      <c r="N175" s="141" t="s">
        <v>40</v>
      </c>
      <c r="P175" s="142">
        <f t="shared" si="1"/>
        <v>0</v>
      </c>
      <c r="Q175" s="142">
        <v>0</v>
      </c>
      <c r="R175" s="142">
        <f t="shared" si="2"/>
        <v>0</v>
      </c>
      <c r="S175" s="142">
        <v>0</v>
      </c>
      <c r="T175" s="143">
        <f t="shared" si="3"/>
        <v>0</v>
      </c>
      <c r="AR175" s="144" t="s">
        <v>147</v>
      </c>
      <c r="AT175" s="144" t="s">
        <v>143</v>
      </c>
      <c r="AU175" s="144" t="s">
        <v>85</v>
      </c>
      <c r="AY175" s="15" t="s">
        <v>140</v>
      </c>
      <c r="BE175" s="145">
        <f t="shared" si="4"/>
        <v>0</v>
      </c>
      <c r="BF175" s="145">
        <f t="shared" si="5"/>
        <v>0</v>
      </c>
      <c r="BG175" s="145">
        <f t="shared" si="6"/>
        <v>0</v>
      </c>
      <c r="BH175" s="145">
        <f t="shared" si="7"/>
        <v>0</v>
      </c>
      <c r="BI175" s="145">
        <f t="shared" si="8"/>
        <v>0</v>
      </c>
      <c r="BJ175" s="15" t="s">
        <v>83</v>
      </c>
      <c r="BK175" s="145">
        <f t="shared" si="9"/>
        <v>0</v>
      </c>
      <c r="BL175" s="15" t="s">
        <v>147</v>
      </c>
      <c r="BM175" s="144" t="s">
        <v>629</v>
      </c>
    </row>
    <row r="176" spans="2:65" s="1" customFormat="1" ht="33" customHeight="1">
      <c r="B176" s="30"/>
      <c r="C176" s="132" t="s">
        <v>7</v>
      </c>
      <c r="D176" s="132" t="s">
        <v>143</v>
      </c>
      <c r="E176" s="133" t="s">
        <v>235</v>
      </c>
      <c r="F176" s="134" t="s">
        <v>627</v>
      </c>
      <c r="G176" s="135" t="s">
        <v>227</v>
      </c>
      <c r="H176" s="136">
        <v>48.097000000000001</v>
      </c>
      <c r="I176" s="137"/>
      <c r="J176" s="138">
        <f t="shared" si="0"/>
        <v>0</v>
      </c>
      <c r="K176" s="139"/>
      <c r="L176" s="30"/>
      <c r="M176" s="140" t="s">
        <v>1</v>
      </c>
      <c r="N176" s="141" t="s">
        <v>40</v>
      </c>
      <c r="P176" s="142">
        <f t="shared" si="1"/>
        <v>0</v>
      </c>
      <c r="Q176" s="142">
        <v>0</v>
      </c>
      <c r="R176" s="142">
        <f t="shared" si="2"/>
        <v>0</v>
      </c>
      <c r="S176" s="142">
        <v>0</v>
      </c>
      <c r="T176" s="143">
        <f t="shared" si="3"/>
        <v>0</v>
      </c>
      <c r="AR176" s="144" t="s">
        <v>147</v>
      </c>
      <c r="AT176" s="144" t="s">
        <v>143</v>
      </c>
      <c r="AU176" s="144" t="s">
        <v>85</v>
      </c>
      <c r="AY176" s="15" t="s">
        <v>140</v>
      </c>
      <c r="BE176" s="145">
        <f t="shared" si="4"/>
        <v>0</v>
      </c>
      <c r="BF176" s="145">
        <f t="shared" si="5"/>
        <v>0</v>
      </c>
      <c r="BG176" s="145">
        <f t="shared" si="6"/>
        <v>0</v>
      </c>
      <c r="BH176" s="145">
        <f t="shared" si="7"/>
        <v>0</v>
      </c>
      <c r="BI176" s="145">
        <f t="shared" si="8"/>
        <v>0</v>
      </c>
      <c r="BJ176" s="15" t="s">
        <v>83</v>
      </c>
      <c r="BK176" s="145">
        <f t="shared" si="9"/>
        <v>0</v>
      </c>
      <c r="BL176" s="15" t="s">
        <v>147</v>
      </c>
      <c r="BM176" s="144" t="s">
        <v>630</v>
      </c>
    </row>
    <row r="177" spans="2:65" s="1" customFormat="1" ht="44.25" customHeight="1">
      <c r="B177" s="30"/>
      <c r="C177" s="132" t="s">
        <v>241</v>
      </c>
      <c r="D177" s="132" t="s">
        <v>143</v>
      </c>
      <c r="E177" s="133" t="s">
        <v>238</v>
      </c>
      <c r="F177" s="134" t="s">
        <v>631</v>
      </c>
      <c r="G177" s="135" t="s">
        <v>227</v>
      </c>
      <c r="H177" s="136">
        <v>913.84299999999996</v>
      </c>
      <c r="I177" s="137"/>
      <c r="J177" s="138">
        <f t="shared" si="0"/>
        <v>0</v>
      </c>
      <c r="K177" s="139"/>
      <c r="L177" s="30"/>
      <c r="M177" s="140" t="s">
        <v>1</v>
      </c>
      <c r="N177" s="141" t="s">
        <v>40</v>
      </c>
      <c r="P177" s="142">
        <f t="shared" si="1"/>
        <v>0</v>
      </c>
      <c r="Q177" s="142">
        <v>0</v>
      </c>
      <c r="R177" s="142">
        <f t="shared" si="2"/>
        <v>0</v>
      </c>
      <c r="S177" s="142">
        <v>0</v>
      </c>
      <c r="T177" s="143">
        <f t="shared" si="3"/>
        <v>0</v>
      </c>
      <c r="AR177" s="144" t="s">
        <v>147</v>
      </c>
      <c r="AT177" s="144" t="s">
        <v>143</v>
      </c>
      <c r="AU177" s="144" t="s">
        <v>85</v>
      </c>
      <c r="AY177" s="15" t="s">
        <v>140</v>
      </c>
      <c r="BE177" s="145">
        <f t="shared" si="4"/>
        <v>0</v>
      </c>
      <c r="BF177" s="145">
        <f t="shared" si="5"/>
        <v>0</v>
      </c>
      <c r="BG177" s="145">
        <f t="shared" si="6"/>
        <v>0</v>
      </c>
      <c r="BH177" s="145">
        <f t="shared" si="7"/>
        <v>0</v>
      </c>
      <c r="BI177" s="145">
        <f t="shared" si="8"/>
        <v>0</v>
      </c>
      <c r="BJ177" s="15" t="s">
        <v>83</v>
      </c>
      <c r="BK177" s="145">
        <f t="shared" si="9"/>
        <v>0</v>
      </c>
      <c r="BL177" s="15" t="s">
        <v>147</v>
      </c>
      <c r="BM177" s="144" t="s">
        <v>632</v>
      </c>
    </row>
    <row r="178" spans="2:65" s="12" customFormat="1">
      <c r="B178" s="146"/>
      <c r="D178" s="147" t="s">
        <v>149</v>
      </c>
      <c r="E178" s="148" t="s">
        <v>1</v>
      </c>
      <c r="F178" s="149" t="s">
        <v>633</v>
      </c>
      <c r="H178" s="150">
        <v>48.097000000000001</v>
      </c>
      <c r="I178" s="151"/>
      <c r="L178" s="146"/>
      <c r="M178" s="152"/>
      <c r="T178" s="153"/>
      <c r="AT178" s="148" t="s">
        <v>149</v>
      </c>
      <c r="AU178" s="148" t="s">
        <v>85</v>
      </c>
      <c r="AV178" s="12" t="s">
        <v>85</v>
      </c>
      <c r="AW178" s="12" t="s">
        <v>32</v>
      </c>
      <c r="AX178" s="12" t="s">
        <v>75</v>
      </c>
      <c r="AY178" s="148" t="s">
        <v>140</v>
      </c>
    </row>
    <row r="179" spans="2:65" s="13" customFormat="1">
      <c r="B179" s="154"/>
      <c r="D179" s="147" t="s">
        <v>149</v>
      </c>
      <c r="E179" s="155" t="s">
        <v>1</v>
      </c>
      <c r="F179" s="156" t="s">
        <v>153</v>
      </c>
      <c r="H179" s="157">
        <v>48.097000000000001</v>
      </c>
      <c r="I179" s="158"/>
      <c r="L179" s="154"/>
      <c r="M179" s="159"/>
      <c r="T179" s="160"/>
      <c r="AT179" s="155" t="s">
        <v>149</v>
      </c>
      <c r="AU179" s="155" t="s">
        <v>85</v>
      </c>
      <c r="AV179" s="13" t="s">
        <v>147</v>
      </c>
      <c r="AW179" s="13" t="s">
        <v>32</v>
      </c>
      <c r="AX179" s="13" t="s">
        <v>75</v>
      </c>
      <c r="AY179" s="155" t="s">
        <v>140</v>
      </c>
    </row>
    <row r="180" spans="2:65" s="12" customFormat="1">
      <c r="B180" s="146"/>
      <c r="D180" s="147" t="s">
        <v>149</v>
      </c>
      <c r="E180" s="148" t="s">
        <v>1</v>
      </c>
      <c r="F180" s="149" t="s">
        <v>634</v>
      </c>
      <c r="H180" s="150">
        <v>913.84299999999996</v>
      </c>
      <c r="I180" s="151"/>
      <c r="L180" s="146"/>
      <c r="M180" s="152"/>
      <c r="T180" s="153"/>
      <c r="AT180" s="148" t="s">
        <v>149</v>
      </c>
      <c r="AU180" s="148" t="s">
        <v>85</v>
      </c>
      <c r="AV180" s="12" t="s">
        <v>85</v>
      </c>
      <c r="AW180" s="12" t="s">
        <v>32</v>
      </c>
      <c r="AX180" s="12" t="s">
        <v>83</v>
      </c>
      <c r="AY180" s="148" t="s">
        <v>140</v>
      </c>
    </row>
    <row r="181" spans="2:65" s="1" customFormat="1" ht="44.25" customHeight="1">
      <c r="B181" s="30"/>
      <c r="C181" s="132" t="s">
        <v>247</v>
      </c>
      <c r="D181" s="132" t="s">
        <v>143</v>
      </c>
      <c r="E181" s="133" t="s">
        <v>242</v>
      </c>
      <c r="F181" s="134" t="s">
        <v>635</v>
      </c>
      <c r="G181" s="135" t="s">
        <v>227</v>
      </c>
      <c r="H181" s="136">
        <v>34.65</v>
      </c>
      <c r="I181" s="137"/>
      <c r="J181" s="138">
        <f>ROUND(I181*H181,2)</f>
        <v>0</v>
      </c>
      <c r="K181" s="139"/>
      <c r="L181" s="30"/>
      <c r="M181" s="140" t="s">
        <v>1</v>
      </c>
      <c r="N181" s="141" t="s">
        <v>40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147</v>
      </c>
      <c r="AT181" s="144" t="s">
        <v>143</v>
      </c>
      <c r="AU181" s="144" t="s">
        <v>85</v>
      </c>
      <c r="AY181" s="15" t="s">
        <v>140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5" t="s">
        <v>83</v>
      </c>
      <c r="BK181" s="145">
        <f>ROUND(I181*H181,2)</f>
        <v>0</v>
      </c>
      <c r="BL181" s="15" t="s">
        <v>147</v>
      </c>
      <c r="BM181" s="144" t="s">
        <v>636</v>
      </c>
    </row>
    <row r="182" spans="2:65" s="1" customFormat="1" ht="44.25" customHeight="1">
      <c r="B182" s="30"/>
      <c r="C182" s="132" t="s">
        <v>255</v>
      </c>
      <c r="D182" s="132" t="s">
        <v>143</v>
      </c>
      <c r="E182" s="133" t="s">
        <v>637</v>
      </c>
      <c r="F182" s="134" t="s">
        <v>638</v>
      </c>
      <c r="G182" s="135" t="s">
        <v>227</v>
      </c>
      <c r="H182" s="136">
        <v>13.446999999999999</v>
      </c>
      <c r="I182" s="137"/>
      <c r="J182" s="138">
        <f>ROUND(I182*H182,2)</f>
        <v>0</v>
      </c>
      <c r="K182" s="139"/>
      <c r="L182" s="30"/>
      <c r="M182" s="140" t="s">
        <v>1</v>
      </c>
      <c r="N182" s="141" t="s">
        <v>40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147</v>
      </c>
      <c r="AT182" s="144" t="s">
        <v>143</v>
      </c>
      <c r="AU182" s="144" t="s">
        <v>85</v>
      </c>
      <c r="AY182" s="15" t="s">
        <v>140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5" t="s">
        <v>83</v>
      </c>
      <c r="BK182" s="145">
        <f>ROUND(I182*H182,2)</f>
        <v>0</v>
      </c>
      <c r="BL182" s="15" t="s">
        <v>147</v>
      </c>
      <c r="BM182" s="144" t="s">
        <v>639</v>
      </c>
    </row>
    <row r="183" spans="2:65" s="11" customFormat="1" ht="22.9" customHeight="1">
      <c r="B183" s="120"/>
      <c r="D183" s="121" t="s">
        <v>74</v>
      </c>
      <c r="E183" s="130" t="s">
        <v>245</v>
      </c>
      <c r="F183" s="130" t="s">
        <v>246</v>
      </c>
      <c r="I183" s="123"/>
      <c r="J183" s="131">
        <f>BK183</f>
        <v>0</v>
      </c>
      <c r="L183" s="120"/>
      <c r="M183" s="125"/>
      <c r="P183" s="126">
        <f>P184</f>
        <v>0</v>
      </c>
      <c r="R183" s="126">
        <f>R184</f>
        <v>0</v>
      </c>
      <c r="T183" s="127">
        <f>T184</f>
        <v>0</v>
      </c>
      <c r="AR183" s="121" t="s">
        <v>83</v>
      </c>
      <c r="AT183" s="128" t="s">
        <v>74</v>
      </c>
      <c r="AU183" s="128" t="s">
        <v>83</v>
      </c>
      <c r="AY183" s="121" t="s">
        <v>140</v>
      </c>
      <c r="BK183" s="129">
        <f>BK184</f>
        <v>0</v>
      </c>
    </row>
    <row r="184" spans="2:65" s="1" customFormat="1" ht="55.5" customHeight="1">
      <c r="B184" s="30"/>
      <c r="C184" s="132" t="s">
        <v>260</v>
      </c>
      <c r="D184" s="132" t="s">
        <v>143</v>
      </c>
      <c r="E184" s="133" t="s">
        <v>640</v>
      </c>
      <c r="F184" s="134" t="s">
        <v>641</v>
      </c>
      <c r="G184" s="135" t="s">
        <v>227</v>
      </c>
      <c r="H184" s="136">
        <v>41.04</v>
      </c>
      <c r="I184" s="137"/>
      <c r="J184" s="138">
        <f>ROUND(I184*H184,2)</f>
        <v>0</v>
      </c>
      <c r="K184" s="139"/>
      <c r="L184" s="30"/>
      <c r="M184" s="140" t="s">
        <v>1</v>
      </c>
      <c r="N184" s="141" t="s">
        <v>40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147</v>
      </c>
      <c r="AT184" s="144" t="s">
        <v>143</v>
      </c>
      <c r="AU184" s="144" t="s">
        <v>85</v>
      </c>
      <c r="AY184" s="15" t="s">
        <v>140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5" t="s">
        <v>83</v>
      </c>
      <c r="BK184" s="145">
        <f>ROUND(I184*H184,2)</f>
        <v>0</v>
      </c>
      <c r="BL184" s="15" t="s">
        <v>147</v>
      </c>
      <c r="BM184" s="144" t="s">
        <v>642</v>
      </c>
    </row>
    <row r="185" spans="2:65" s="11" customFormat="1" ht="25.9" customHeight="1">
      <c r="B185" s="120"/>
      <c r="D185" s="121" t="s">
        <v>74</v>
      </c>
      <c r="E185" s="122" t="s">
        <v>251</v>
      </c>
      <c r="F185" s="122" t="s">
        <v>252</v>
      </c>
      <c r="I185" s="123"/>
      <c r="J185" s="124">
        <f>BK185</f>
        <v>0</v>
      </c>
      <c r="L185" s="120"/>
      <c r="M185" s="125"/>
      <c r="P185" s="126">
        <f>P186+P191+P217+P261+P298+P304</f>
        <v>0</v>
      </c>
      <c r="R185" s="126">
        <f>R186+R191+R217+R261+R298+R304</f>
        <v>4.2396100000000008</v>
      </c>
      <c r="T185" s="127">
        <f>T186+T191+T217+T261+T298+T304</f>
        <v>6.9038900000000005</v>
      </c>
      <c r="AR185" s="121" t="s">
        <v>85</v>
      </c>
      <c r="AT185" s="128" t="s">
        <v>74</v>
      </c>
      <c r="AU185" s="128" t="s">
        <v>75</v>
      </c>
      <c r="AY185" s="121" t="s">
        <v>140</v>
      </c>
      <c r="BK185" s="129">
        <f>BK186+BK191+BK217+BK261+BK298+BK304</f>
        <v>0</v>
      </c>
    </row>
    <row r="186" spans="2:65" s="11" customFormat="1" ht="22.9" customHeight="1">
      <c r="B186" s="120"/>
      <c r="D186" s="121" t="s">
        <v>74</v>
      </c>
      <c r="E186" s="130" t="s">
        <v>643</v>
      </c>
      <c r="F186" s="130" t="s">
        <v>644</v>
      </c>
      <c r="I186" s="123"/>
      <c r="J186" s="131">
        <f>BK186</f>
        <v>0</v>
      </c>
      <c r="L186" s="120"/>
      <c r="M186" s="125"/>
      <c r="P186" s="126">
        <f>SUM(P187:P190)</f>
        <v>0</v>
      </c>
      <c r="R186" s="126">
        <f>SUM(R187:R190)</f>
        <v>4.472000000000001E-2</v>
      </c>
      <c r="T186" s="127">
        <f>SUM(T187:T190)</f>
        <v>0</v>
      </c>
      <c r="AR186" s="121" t="s">
        <v>85</v>
      </c>
      <c r="AT186" s="128" t="s">
        <v>74</v>
      </c>
      <c r="AU186" s="128" t="s">
        <v>83</v>
      </c>
      <c r="AY186" s="121" t="s">
        <v>140</v>
      </c>
      <c r="BK186" s="129">
        <f>SUM(BK187:BK190)</f>
        <v>0</v>
      </c>
    </row>
    <row r="187" spans="2:65" s="1" customFormat="1" ht="66.75" customHeight="1">
      <c r="B187" s="30"/>
      <c r="C187" s="132" t="s">
        <v>267</v>
      </c>
      <c r="D187" s="132" t="s">
        <v>143</v>
      </c>
      <c r="E187" s="133" t="s">
        <v>645</v>
      </c>
      <c r="F187" s="134" t="s">
        <v>646</v>
      </c>
      <c r="G187" s="135" t="s">
        <v>457</v>
      </c>
      <c r="H187" s="136">
        <v>72</v>
      </c>
      <c r="I187" s="137"/>
      <c r="J187" s="138">
        <f>ROUND(I187*H187,2)</f>
        <v>0</v>
      </c>
      <c r="K187" s="139"/>
      <c r="L187" s="30"/>
      <c r="M187" s="140" t="s">
        <v>1</v>
      </c>
      <c r="N187" s="141" t="s">
        <v>40</v>
      </c>
      <c r="P187" s="142">
        <f>O187*H187</f>
        <v>0</v>
      </c>
      <c r="Q187" s="142">
        <v>1.9000000000000001E-4</v>
      </c>
      <c r="R187" s="142">
        <f>Q187*H187</f>
        <v>1.3680000000000001E-2</v>
      </c>
      <c r="S187" s="142">
        <v>0</v>
      </c>
      <c r="T187" s="143">
        <f>S187*H187</f>
        <v>0</v>
      </c>
      <c r="AR187" s="144" t="s">
        <v>211</v>
      </c>
      <c r="AT187" s="144" t="s">
        <v>143</v>
      </c>
      <c r="AU187" s="144" t="s">
        <v>85</v>
      </c>
      <c r="AY187" s="15" t="s">
        <v>140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5" t="s">
        <v>83</v>
      </c>
      <c r="BK187" s="145">
        <f>ROUND(I187*H187,2)</f>
        <v>0</v>
      </c>
      <c r="BL187" s="15" t="s">
        <v>211</v>
      </c>
      <c r="BM187" s="144" t="s">
        <v>647</v>
      </c>
    </row>
    <row r="188" spans="2:65" s="1" customFormat="1" ht="24.2" customHeight="1">
      <c r="B188" s="30"/>
      <c r="C188" s="161" t="s">
        <v>271</v>
      </c>
      <c r="D188" s="161" t="s">
        <v>261</v>
      </c>
      <c r="E188" s="162" t="s">
        <v>648</v>
      </c>
      <c r="F188" s="163" t="s">
        <v>649</v>
      </c>
      <c r="G188" s="164" t="s">
        <v>457</v>
      </c>
      <c r="H188" s="165">
        <v>40</v>
      </c>
      <c r="I188" s="166"/>
      <c r="J188" s="167">
        <f>ROUND(I188*H188,2)</f>
        <v>0</v>
      </c>
      <c r="K188" s="168"/>
      <c r="L188" s="169"/>
      <c r="M188" s="170" t="s">
        <v>1</v>
      </c>
      <c r="N188" s="171" t="s">
        <v>40</v>
      </c>
      <c r="P188" s="142">
        <f>O188*H188</f>
        <v>0</v>
      </c>
      <c r="Q188" s="142">
        <v>5.4000000000000001E-4</v>
      </c>
      <c r="R188" s="142">
        <f>Q188*H188</f>
        <v>2.1600000000000001E-2</v>
      </c>
      <c r="S188" s="142">
        <v>0</v>
      </c>
      <c r="T188" s="143">
        <f>S188*H188</f>
        <v>0</v>
      </c>
      <c r="AR188" s="144" t="s">
        <v>264</v>
      </c>
      <c r="AT188" s="144" t="s">
        <v>261</v>
      </c>
      <c r="AU188" s="144" t="s">
        <v>85</v>
      </c>
      <c r="AY188" s="15" t="s">
        <v>140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5" t="s">
        <v>83</v>
      </c>
      <c r="BK188" s="145">
        <f>ROUND(I188*H188,2)</f>
        <v>0</v>
      </c>
      <c r="BL188" s="15" t="s">
        <v>211</v>
      </c>
      <c r="BM188" s="144" t="s">
        <v>650</v>
      </c>
    </row>
    <row r="189" spans="2:65" s="1" customFormat="1" ht="24.2" customHeight="1">
      <c r="B189" s="30"/>
      <c r="C189" s="161" t="s">
        <v>276</v>
      </c>
      <c r="D189" s="161" t="s">
        <v>261</v>
      </c>
      <c r="E189" s="162" t="s">
        <v>651</v>
      </c>
      <c r="F189" s="163" t="s">
        <v>652</v>
      </c>
      <c r="G189" s="164" t="s">
        <v>457</v>
      </c>
      <c r="H189" s="165">
        <v>16</v>
      </c>
      <c r="I189" s="166"/>
      <c r="J189" s="167">
        <f>ROUND(I189*H189,2)</f>
        <v>0</v>
      </c>
      <c r="K189" s="168"/>
      <c r="L189" s="169"/>
      <c r="M189" s="170" t="s">
        <v>1</v>
      </c>
      <c r="N189" s="171" t="s">
        <v>40</v>
      </c>
      <c r="P189" s="142">
        <f>O189*H189</f>
        <v>0</v>
      </c>
      <c r="Q189" s="142">
        <v>5.9000000000000003E-4</v>
      </c>
      <c r="R189" s="142">
        <f>Q189*H189</f>
        <v>9.4400000000000005E-3</v>
      </c>
      <c r="S189" s="142">
        <v>0</v>
      </c>
      <c r="T189" s="143">
        <f>S189*H189</f>
        <v>0</v>
      </c>
      <c r="AR189" s="144" t="s">
        <v>264</v>
      </c>
      <c r="AT189" s="144" t="s">
        <v>261</v>
      </c>
      <c r="AU189" s="144" t="s">
        <v>85</v>
      </c>
      <c r="AY189" s="15" t="s">
        <v>140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5" t="s">
        <v>83</v>
      </c>
      <c r="BK189" s="145">
        <f>ROUND(I189*H189,2)</f>
        <v>0</v>
      </c>
      <c r="BL189" s="15" t="s">
        <v>211</v>
      </c>
      <c r="BM189" s="144" t="s">
        <v>653</v>
      </c>
    </row>
    <row r="190" spans="2:65" s="1" customFormat="1" ht="44.25" customHeight="1">
      <c r="B190" s="30"/>
      <c r="C190" s="132" t="s">
        <v>447</v>
      </c>
      <c r="D190" s="132" t="s">
        <v>143</v>
      </c>
      <c r="E190" s="133" t="s">
        <v>654</v>
      </c>
      <c r="F190" s="134" t="s">
        <v>655</v>
      </c>
      <c r="G190" s="135" t="s">
        <v>227</v>
      </c>
      <c r="H190" s="136">
        <v>4.4999999999999998E-2</v>
      </c>
      <c r="I190" s="137"/>
      <c r="J190" s="138">
        <f>ROUND(I190*H190,2)</f>
        <v>0</v>
      </c>
      <c r="K190" s="139"/>
      <c r="L190" s="30"/>
      <c r="M190" s="140" t="s">
        <v>1</v>
      </c>
      <c r="N190" s="141" t="s">
        <v>40</v>
      </c>
      <c r="P190" s="142">
        <f>O190*H190</f>
        <v>0</v>
      </c>
      <c r="Q190" s="142">
        <v>0</v>
      </c>
      <c r="R190" s="142">
        <f>Q190*H190</f>
        <v>0</v>
      </c>
      <c r="S190" s="142">
        <v>0</v>
      </c>
      <c r="T190" s="143">
        <f>S190*H190</f>
        <v>0</v>
      </c>
      <c r="AR190" s="144" t="s">
        <v>211</v>
      </c>
      <c r="AT190" s="144" t="s">
        <v>143</v>
      </c>
      <c r="AU190" s="144" t="s">
        <v>85</v>
      </c>
      <c r="AY190" s="15" t="s">
        <v>140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5" t="s">
        <v>83</v>
      </c>
      <c r="BK190" s="145">
        <f>ROUND(I190*H190,2)</f>
        <v>0</v>
      </c>
      <c r="BL190" s="15" t="s">
        <v>211</v>
      </c>
      <c r="BM190" s="144" t="s">
        <v>656</v>
      </c>
    </row>
    <row r="191" spans="2:65" s="11" customFormat="1" ht="22.9" customHeight="1">
      <c r="B191" s="120"/>
      <c r="D191" s="121" t="s">
        <v>74</v>
      </c>
      <c r="E191" s="130" t="s">
        <v>657</v>
      </c>
      <c r="F191" s="130" t="s">
        <v>658</v>
      </c>
      <c r="I191" s="123"/>
      <c r="J191" s="131">
        <f>BK191</f>
        <v>0</v>
      </c>
      <c r="L191" s="120"/>
      <c r="M191" s="125"/>
      <c r="P191" s="126">
        <f>SUM(P192:P216)</f>
        <v>0</v>
      </c>
      <c r="R191" s="126">
        <f>SUM(R192:R216)</f>
        <v>0.89002999999999988</v>
      </c>
      <c r="T191" s="127">
        <f>SUM(T192:T216)</f>
        <v>3.5743100000000001</v>
      </c>
      <c r="AR191" s="121" t="s">
        <v>85</v>
      </c>
      <c r="AT191" s="128" t="s">
        <v>74</v>
      </c>
      <c r="AU191" s="128" t="s">
        <v>83</v>
      </c>
      <c r="AY191" s="121" t="s">
        <v>140</v>
      </c>
      <c r="BK191" s="129">
        <f>SUM(BK192:BK216)</f>
        <v>0</v>
      </c>
    </row>
    <row r="192" spans="2:65" s="1" customFormat="1" ht="24.2" customHeight="1">
      <c r="B192" s="30"/>
      <c r="C192" s="132" t="s">
        <v>283</v>
      </c>
      <c r="D192" s="132" t="s">
        <v>143</v>
      </c>
      <c r="E192" s="133" t="s">
        <v>659</v>
      </c>
      <c r="F192" s="134" t="s">
        <v>660</v>
      </c>
      <c r="G192" s="135" t="s">
        <v>457</v>
      </c>
      <c r="H192" s="136">
        <v>14</v>
      </c>
      <c r="I192" s="137"/>
      <c r="J192" s="138">
        <f t="shared" ref="J192:J216" si="10">ROUND(I192*H192,2)</f>
        <v>0</v>
      </c>
      <c r="K192" s="139"/>
      <c r="L192" s="30"/>
      <c r="M192" s="140" t="s">
        <v>1</v>
      </c>
      <c r="N192" s="141" t="s">
        <v>40</v>
      </c>
      <c r="P192" s="142">
        <f t="shared" ref="P192:P216" si="11">O192*H192</f>
        <v>0</v>
      </c>
      <c r="Q192" s="142">
        <v>0</v>
      </c>
      <c r="R192" s="142">
        <f t="shared" ref="R192:R216" si="12">Q192*H192</f>
        <v>0</v>
      </c>
      <c r="S192" s="142">
        <v>9.8200000000000006E-3</v>
      </c>
      <c r="T192" s="143">
        <f t="shared" ref="T192:T216" si="13">S192*H192</f>
        <v>0.13748000000000002</v>
      </c>
      <c r="AR192" s="144" t="s">
        <v>211</v>
      </c>
      <c r="AT192" s="144" t="s">
        <v>143</v>
      </c>
      <c r="AU192" s="144" t="s">
        <v>85</v>
      </c>
      <c r="AY192" s="15" t="s">
        <v>140</v>
      </c>
      <c r="BE192" s="145">
        <f t="shared" ref="BE192:BE216" si="14">IF(N192="základní",J192,0)</f>
        <v>0</v>
      </c>
      <c r="BF192" s="145">
        <f t="shared" ref="BF192:BF216" si="15">IF(N192="snížená",J192,0)</f>
        <v>0</v>
      </c>
      <c r="BG192" s="145">
        <f t="shared" ref="BG192:BG216" si="16">IF(N192="zákl. přenesená",J192,0)</f>
        <v>0</v>
      </c>
      <c r="BH192" s="145">
        <f t="shared" ref="BH192:BH216" si="17">IF(N192="sníž. přenesená",J192,0)</f>
        <v>0</v>
      </c>
      <c r="BI192" s="145">
        <f t="shared" ref="BI192:BI216" si="18">IF(N192="nulová",J192,0)</f>
        <v>0</v>
      </c>
      <c r="BJ192" s="15" t="s">
        <v>83</v>
      </c>
      <c r="BK192" s="145">
        <f t="shared" ref="BK192:BK216" si="19">ROUND(I192*H192,2)</f>
        <v>0</v>
      </c>
      <c r="BL192" s="15" t="s">
        <v>211</v>
      </c>
      <c r="BM192" s="144" t="s">
        <v>661</v>
      </c>
    </row>
    <row r="193" spans="2:65" s="1" customFormat="1" ht="33" customHeight="1">
      <c r="B193" s="30"/>
      <c r="C193" s="132" t="s">
        <v>287</v>
      </c>
      <c r="D193" s="132" t="s">
        <v>143</v>
      </c>
      <c r="E193" s="133" t="s">
        <v>662</v>
      </c>
      <c r="F193" s="134" t="s">
        <v>663</v>
      </c>
      <c r="G193" s="135" t="s">
        <v>457</v>
      </c>
      <c r="H193" s="136">
        <v>61</v>
      </c>
      <c r="I193" s="137"/>
      <c r="J193" s="138">
        <f t="shared" si="10"/>
        <v>0</v>
      </c>
      <c r="K193" s="139"/>
      <c r="L193" s="30"/>
      <c r="M193" s="140" t="s">
        <v>1</v>
      </c>
      <c r="N193" s="141" t="s">
        <v>40</v>
      </c>
      <c r="P193" s="142">
        <f t="shared" si="11"/>
        <v>0</v>
      </c>
      <c r="Q193" s="142">
        <v>0</v>
      </c>
      <c r="R193" s="142">
        <f t="shared" si="12"/>
        <v>0</v>
      </c>
      <c r="S193" s="142">
        <v>2.6700000000000002E-2</v>
      </c>
      <c r="T193" s="143">
        <f t="shared" si="13"/>
        <v>1.6287</v>
      </c>
      <c r="AR193" s="144" t="s">
        <v>211</v>
      </c>
      <c r="AT193" s="144" t="s">
        <v>143</v>
      </c>
      <c r="AU193" s="144" t="s">
        <v>85</v>
      </c>
      <c r="AY193" s="15" t="s">
        <v>140</v>
      </c>
      <c r="BE193" s="145">
        <f t="shared" si="14"/>
        <v>0</v>
      </c>
      <c r="BF193" s="145">
        <f t="shared" si="15"/>
        <v>0</v>
      </c>
      <c r="BG193" s="145">
        <f t="shared" si="16"/>
        <v>0</v>
      </c>
      <c r="BH193" s="145">
        <f t="shared" si="17"/>
        <v>0</v>
      </c>
      <c r="BI193" s="145">
        <f t="shared" si="18"/>
        <v>0</v>
      </c>
      <c r="BJ193" s="15" t="s">
        <v>83</v>
      </c>
      <c r="BK193" s="145">
        <f t="shared" si="19"/>
        <v>0</v>
      </c>
      <c r="BL193" s="15" t="s">
        <v>211</v>
      </c>
      <c r="BM193" s="144" t="s">
        <v>664</v>
      </c>
    </row>
    <row r="194" spans="2:65" s="1" customFormat="1" ht="24.2" customHeight="1">
      <c r="B194" s="30"/>
      <c r="C194" s="132" t="s">
        <v>264</v>
      </c>
      <c r="D194" s="132" t="s">
        <v>143</v>
      </c>
      <c r="E194" s="133" t="s">
        <v>665</v>
      </c>
      <c r="F194" s="134" t="s">
        <v>666</v>
      </c>
      <c r="G194" s="135" t="s">
        <v>171</v>
      </c>
      <c r="H194" s="136">
        <v>1</v>
      </c>
      <c r="I194" s="137"/>
      <c r="J194" s="138">
        <f t="shared" si="10"/>
        <v>0</v>
      </c>
      <c r="K194" s="139"/>
      <c r="L194" s="30"/>
      <c r="M194" s="140" t="s">
        <v>1</v>
      </c>
      <c r="N194" s="141" t="s">
        <v>40</v>
      </c>
      <c r="P194" s="142">
        <f t="shared" si="11"/>
        <v>0</v>
      </c>
      <c r="Q194" s="142">
        <v>2.4029999999999999E-2</v>
      </c>
      <c r="R194" s="142">
        <f t="shared" si="12"/>
        <v>2.4029999999999999E-2</v>
      </c>
      <c r="S194" s="142">
        <v>2.4029999999999999E-2</v>
      </c>
      <c r="T194" s="143">
        <f t="shared" si="13"/>
        <v>2.4029999999999999E-2</v>
      </c>
      <c r="AR194" s="144" t="s">
        <v>211</v>
      </c>
      <c r="AT194" s="144" t="s">
        <v>143</v>
      </c>
      <c r="AU194" s="144" t="s">
        <v>85</v>
      </c>
      <c r="AY194" s="15" t="s">
        <v>140</v>
      </c>
      <c r="BE194" s="145">
        <f t="shared" si="14"/>
        <v>0</v>
      </c>
      <c r="BF194" s="145">
        <f t="shared" si="15"/>
        <v>0</v>
      </c>
      <c r="BG194" s="145">
        <f t="shared" si="16"/>
        <v>0</v>
      </c>
      <c r="BH194" s="145">
        <f t="shared" si="17"/>
        <v>0</v>
      </c>
      <c r="BI194" s="145">
        <f t="shared" si="18"/>
        <v>0</v>
      </c>
      <c r="BJ194" s="15" t="s">
        <v>83</v>
      </c>
      <c r="BK194" s="145">
        <f t="shared" si="19"/>
        <v>0</v>
      </c>
      <c r="BL194" s="15" t="s">
        <v>211</v>
      </c>
      <c r="BM194" s="144" t="s">
        <v>667</v>
      </c>
    </row>
    <row r="195" spans="2:65" s="1" customFormat="1" ht="24.2" customHeight="1">
      <c r="B195" s="30"/>
      <c r="C195" s="132" t="s">
        <v>296</v>
      </c>
      <c r="D195" s="132" t="s">
        <v>143</v>
      </c>
      <c r="E195" s="133" t="s">
        <v>668</v>
      </c>
      <c r="F195" s="134" t="s">
        <v>669</v>
      </c>
      <c r="G195" s="135" t="s">
        <v>457</v>
      </c>
      <c r="H195" s="136">
        <v>90</v>
      </c>
      <c r="I195" s="137"/>
      <c r="J195" s="138">
        <f t="shared" si="10"/>
        <v>0</v>
      </c>
      <c r="K195" s="139"/>
      <c r="L195" s="30"/>
      <c r="M195" s="140" t="s">
        <v>1</v>
      </c>
      <c r="N195" s="141" t="s">
        <v>40</v>
      </c>
      <c r="P195" s="142">
        <f t="shared" si="11"/>
        <v>0</v>
      </c>
      <c r="Q195" s="142">
        <v>0</v>
      </c>
      <c r="R195" s="142">
        <f t="shared" si="12"/>
        <v>0</v>
      </c>
      <c r="S195" s="142">
        <v>1.4919999999999999E-2</v>
      </c>
      <c r="T195" s="143">
        <f t="shared" si="13"/>
        <v>1.3428</v>
      </c>
      <c r="AR195" s="144" t="s">
        <v>211</v>
      </c>
      <c r="AT195" s="144" t="s">
        <v>143</v>
      </c>
      <c r="AU195" s="144" t="s">
        <v>85</v>
      </c>
      <c r="AY195" s="15" t="s">
        <v>140</v>
      </c>
      <c r="BE195" s="145">
        <f t="shared" si="14"/>
        <v>0</v>
      </c>
      <c r="BF195" s="145">
        <f t="shared" si="15"/>
        <v>0</v>
      </c>
      <c r="BG195" s="145">
        <f t="shared" si="16"/>
        <v>0</v>
      </c>
      <c r="BH195" s="145">
        <f t="shared" si="17"/>
        <v>0</v>
      </c>
      <c r="BI195" s="145">
        <f t="shared" si="18"/>
        <v>0</v>
      </c>
      <c r="BJ195" s="15" t="s">
        <v>83</v>
      </c>
      <c r="BK195" s="145">
        <f t="shared" si="19"/>
        <v>0</v>
      </c>
      <c r="BL195" s="15" t="s">
        <v>211</v>
      </c>
      <c r="BM195" s="144" t="s">
        <v>670</v>
      </c>
    </row>
    <row r="196" spans="2:65" s="1" customFormat="1" ht="24.2" customHeight="1">
      <c r="B196" s="30"/>
      <c r="C196" s="132" t="s">
        <v>301</v>
      </c>
      <c r="D196" s="132" t="s">
        <v>143</v>
      </c>
      <c r="E196" s="133" t="s">
        <v>671</v>
      </c>
      <c r="F196" s="134" t="s">
        <v>672</v>
      </c>
      <c r="G196" s="135" t="s">
        <v>171</v>
      </c>
      <c r="H196" s="136">
        <v>4</v>
      </c>
      <c r="I196" s="137"/>
      <c r="J196" s="138">
        <f t="shared" si="10"/>
        <v>0</v>
      </c>
      <c r="K196" s="139"/>
      <c r="L196" s="30"/>
      <c r="M196" s="140" t="s">
        <v>1</v>
      </c>
      <c r="N196" s="141" t="s">
        <v>40</v>
      </c>
      <c r="P196" s="142">
        <f t="shared" si="11"/>
        <v>0</v>
      </c>
      <c r="Q196" s="142">
        <v>2.0200000000000001E-3</v>
      </c>
      <c r="R196" s="142">
        <f t="shared" si="12"/>
        <v>8.0800000000000004E-3</v>
      </c>
      <c r="S196" s="142">
        <v>0</v>
      </c>
      <c r="T196" s="143">
        <f t="shared" si="13"/>
        <v>0</v>
      </c>
      <c r="AR196" s="144" t="s">
        <v>211</v>
      </c>
      <c r="AT196" s="144" t="s">
        <v>143</v>
      </c>
      <c r="AU196" s="144" t="s">
        <v>85</v>
      </c>
      <c r="AY196" s="15" t="s">
        <v>140</v>
      </c>
      <c r="BE196" s="145">
        <f t="shared" si="14"/>
        <v>0</v>
      </c>
      <c r="BF196" s="145">
        <f t="shared" si="15"/>
        <v>0</v>
      </c>
      <c r="BG196" s="145">
        <f t="shared" si="16"/>
        <v>0</v>
      </c>
      <c r="BH196" s="145">
        <f t="shared" si="17"/>
        <v>0</v>
      </c>
      <c r="BI196" s="145">
        <f t="shared" si="18"/>
        <v>0</v>
      </c>
      <c r="BJ196" s="15" t="s">
        <v>83</v>
      </c>
      <c r="BK196" s="145">
        <f t="shared" si="19"/>
        <v>0</v>
      </c>
      <c r="BL196" s="15" t="s">
        <v>211</v>
      </c>
      <c r="BM196" s="144" t="s">
        <v>673</v>
      </c>
    </row>
    <row r="197" spans="2:65" s="1" customFormat="1" ht="24.2" customHeight="1">
      <c r="B197" s="30"/>
      <c r="C197" s="132" t="s">
        <v>305</v>
      </c>
      <c r="D197" s="132" t="s">
        <v>143</v>
      </c>
      <c r="E197" s="133" t="s">
        <v>674</v>
      </c>
      <c r="F197" s="134" t="s">
        <v>675</v>
      </c>
      <c r="G197" s="135" t="s">
        <v>457</v>
      </c>
      <c r="H197" s="136">
        <v>107</v>
      </c>
      <c r="I197" s="137"/>
      <c r="J197" s="138">
        <f t="shared" si="10"/>
        <v>0</v>
      </c>
      <c r="K197" s="139"/>
      <c r="L197" s="30"/>
      <c r="M197" s="140" t="s">
        <v>1</v>
      </c>
      <c r="N197" s="141" t="s">
        <v>40</v>
      </c>
      <c r="P197" s="142">
        <f t="shared" si="11"/>
        <v>0</v>
      </c>
      <c r="Q197" s="142">
        <v>0</v>
      </c>
      <c r="R197" s="142">
        <f t="shared" si="12"/>
        <v>0</v>
      </c>
      <c r="S197" s="142">
        <v>2.0999999999999999E-3</v>
      </c>
      <c r="T197" s="143">
        <f t="shared" si="13"/>
        <v>0.22469999999999998</v>
      </c>
      <c r="AR197" s="144" t="s">
        <v>211</v>
      </c>
      <c r="AT197" s="144" t="s">
        <v>143</v>
      </c>
      <c r="AU197" s="144" t="s">
        <v>85</v>
      </c>
      <c r="AY197" s="15" t="s">
        <v>140</v>
      </c>
      <c r="BE197" s="145">
        <f t="shared" si="14"/>
        <v>0</v>
      </c>
      <c r="BF197" s="145">
        <f t="shared" si="15"/>
        <v>0</v>
      </c>
      <c r="BG197" s="145">
        <f t="shared" si="16"/>
        <v>0</v>
      </c>
      <c r="BH197" s="145">
        <f t="shared" si="17"/>
        <v>0</v>
      </c>
      <c r="BI197" s="145">
        <f t="shared" si="18"/>
        <v>0</v>
      </c>
      <c r="BJ197" s="15" t="s">
        <v>83</v>
      </c>
      <c r="BK197" s="145">
        <f t="shared" si="19"/>
        <v>0</v>
      </c>
      <c r="BL197" s="15" t="s">
        <v>211</v>
      </c>
      <c r="BM197" s="144" t="s">
        <v>676</v>
      </c>
    </row>
    <row r="198" spans="2:65" s="1" customFormat="1" ht="24.2" customHeight="1">
      <c r="B198" s="30"/>
      <c r="C198" s="132" t="s">
        <v>309</v>
      </c>
      <c r="D198" s="132" t="s">
        <v>143</v>
      </c>
      <c r="E198" s="133" t="s">
        <v>677</v>
      </c>
      <c r="F198" s="134" t="s">
        <v>678</v>
      </c>
      <c r="G198" s="135" t="s">
        <v>457</v>
      </c>
      <c r="H198" s="136">
        <v>100</v>
      </c>
      <c r="I198" s="137"/>
      <c r="J198" s="138">
        <f t="shared" si="10"/>
        <v>0</v>
      </c>
      <c r="K198" s="139"/>
      <c r="L198" s="30"/>
      <c r="M198" s="140" t="s">
        <v>1</v>
      </c>
      <c r="N198" s="141" t="s">
        <v>40</v>
      </c>
      <c r="P198" s="142">
        <f t="shared" si="11"/>
        <v>0</v>
      </c>
      <c r="Q198" s="142">
        <v>0</v>
      </c>
      <c r="R198" s="142">
        <f t="shared" si="12"/>
        <v>0</v>
      </c>
      <c r="S198" s="142">
        <v>1.98E-3</v>
      </c>
      <c r="T198" s="143">
        <f t="shared" si="13"/>
        <v>0.19800000000000001</v>
      </c>
      <c r="AR198" s="144" t="s">
        <v>211</v>
      </c>
      <c r="AT198" s="144" t="s">
        <v>143</v>
      </c>
      <c r="AU198" s="144" t="s">
        <v>85</v>
      </c>
      <c r="AY198" s="15" t="s">
        <v>140</v>
      </c>
      <c r="BE198" s="145">
        <f t="shared" si="14"/>
        <v>0</v>
      </c>
      <c r="BF198" s="145">
        <f t="shared" si="15"/>
        <v>0</v>
      </c>
      <c r="BG198" s="145">
        <f t="shared" si="16"/>
        <v>0</v>
      </c>
      <c r="BH198" s="145">
        <f t="shared" si="17"/>
        <v>0</v>
      </c>
      <c r="BI198" s="145">
        <f t="shared" si="18"/>
        <v>0</v>
      </c>
      <c r="BJ198" s="15" t="s">
        <v>83</v>
      </c>
      <c r="BK198" s="145">
        <f t="shared" si="19"/>
        <v>0</v>
      </c>
      <c r="BL198" s="15" t="s">
        <v>211</v>
      </c>
      <c r="BM198" s="144" t="s">
        <v>679</v>
      </c>
    </row>
    <row r="199" spans="2:65" s="1" customFormat="1" ht="24.2" customHeight="1">
      <c r="B199" s="30"/>
      <c r="C199" s="132" t="s">
        <v>313</v>
      </c>
      <c r="D199" s="132" t="s">
        <v>143</v>
      </c>
      <c r="E199" s="133" t="s">
        <v>680</v>
      </c>
      <c r="F199" s="134" t="s">
        <v>681</v>
      </c>
      <c r="G199" s="135" t="s">
        <v>171</v>
      </c>
      <c r="H199" s="136">
        <v>4</v>
      </c>
      <c r="I199" s="137"/>
      <c r="J199" s="138">
        <f t="shared" si="10"/>
        <v>0</v>
      </c>
      <c r="K199" s="139"/>
      <c r="L199" s="30"/>
      <c r="M199" s="140" t="s">
        <v>1</v>
      </c>
      <c r="N199" s="141" t="s">
        <v>40</v>
      </c>
      <c r="P199" s="142">
        <f t="shared" si="11"/>
        <v>0</v>
      </c>
      <c r="Q199" s="142">
        <v>1E-3</v>
      </c>
      <c r="R199" s="142">
        <f t="shared" si="12"/>
        <v>4.0000000000000001E-3</v>
      </c>
      <c r="S199" s="142">
        <v>0</v>
      </c>
      <c r="T199" s="143">
        <f t="shared" si="13"/>
        <v>0</v>
      </c>
      <c r="AR199" s="144" t="s">
        <v>211</v>
      </c>
      <c r="AT199" s="144" t="s">
        <v>143</v>
      </c>
      <c r="AU199" s="144" t="s">
        <v>85</v>
      </c>
      <c r="AY199" s="15" t="s">
        <v>140</v>
      </c>
      <c r="BE199" s="145">
        <f t="shared" si="14"/>
        <v>0</v>
      </c>
      <c r="BF199" s="145">
        <f t="shared" si="15"/>
        <v>0</v>
      </c>
      <c r="BG199" s="145">
        <f t="shared" si="16"/>
        <v>0</v>
      </c>
      <c r="BH199" s="145">
        <f t="shared" si="17"/>
        <v>0</v>
      </c>
      <c r="BI199" s="145">
        <f t="shared" si="18"/>
        <v>0</v>
      </c>
      <c r="BJ199" s="15" t="s">
        <v>83</v>
      </c>
      <c r="BK199" s="145">
        <f t="shared" si="19"/>
        <v>0</v>
      </c>
      <c r="BL199" s="15" t="s">
        <v>211</v>
      </c>
      <c r="BM199" s="144" t="s">
        <v>682</v>
      </c>
    </row>
    <row r="200" spans="2:65" s="1" customFormat="1" ht="21.75" customHeight="1">
      <c r="B200" s="30"/>
      <c r="C200" s="132" t="s">
        <v>317</v>
      </c>
      <c r="D200" s="132" t="s">
        <v>143</v>
      </c>
      <c r="E200" s="133" t="s">
        <v>683</v>
      </c>
      <c r="F200" s="134" t="s">
        <v>684</v>
      </c>
      <c r="G200" s="135" t="s">
        <v>457</v>
      </c>
      <c r="H200" s="136">
        <v>14</v>
      </c>
      <c r="I200" s="137"/>
      <c r="J200" s="138">
        <f t="shared" si="10"/>
        <v>0</v>
      </c>
      <c r="K200" s="139"/>
      <c r="L200" s="30"/>
      <c r="M200" s="140" t="s">
        <v>1</v>
      </c>
      <c r="N200" s="141" t="s">
        <v>40</v>
      </c>
      <c r="P200" s="142">
        <f t="shared" si="11"/>
        <v>0</v>
      </c>
      <c r="Q200" s="142">
        <v>1.42E-3</v>
      </c>
      <c r="R200" s="142">
        <f t="shared" si="12"/>
        <v>1.9880000000000002E-2</v>
      </c>
      <c r="S200" s="142">
        <v>0</v>
      </c>
      <c r="T200" s="143">
        <f t="shared" si="13"/>
        <v>0</v>
      </c>
      <c r="AR200" s="144" t="s">
        <v>211</v>
      </c>
      <c r="AT200" s="144" t="s">
        <v>143</v>
      </c>
      <c r="AU200" s="144" t="s">
        <v>85</v>
      </c>
      <c r="AY200" s="15" t="s">
        <v>140</v>
      </c>
      <c r="BE200" s="145">
        <f t="shared" si="14"/>
        <v>0</v>
      </c>
      <c r="BF200" s="145">
        <f t="shared" si="15"/>
        <v>0</v>
      </c>
      <c r="BG200" s="145">
        <f t="shared" si="16"/>
        <v>0</v>
      </c>
      <c r="BH200" s="145">
        <f t="shared" si="17"/>
        <v>0</v>
      </c>
      <c r="BI200" s="145">
        <f t="shared" si="18"/>
        <v>0</v>
      </c>
      <c r="BJ200" s="15" t="s">
        <v>83</v>
      </c>
      <c r="BK200" s="145">
        <f t="shared" si="19"/>
        <v>0</v>
      </c>
      <c r="BL200" s="15" t="s">
        <v>211</v>
      </c>
      <c r="BM200" s="144" t="s">
        <v>685</v>
      </c>
    </row>
    <row r="201" spans="2:65" s="1" customFormat="1" ht="21.75" customHeight="1">
      <c r="B201" s="30"/>
      <c r="C201" s="132" t="s">
        <v>321</v>
      </c>
      <c r="D201" s="132" t="s">
        <v>143</v>
      </c>
      <c r="E201" s="133" t="s">
        <v>686</v>
      </c>
      <c r="F201" s="134" t="s">
        <v>687</v>
      </c>
      <c r="G201" s="135" t="s">
        <v>457</v>
      </c>
      <c r="H201" s="136">
        <v>26</v>
      </c>
      <c r="I201" s="137"/>
      <c r="J201" s="138">
        <f t="shared" si="10"/>
        <v>0</v>
      </c>
      <c r="K201" s="139"/>
      <c r="L201" s="30"/>
      <c r="M201" s="140" t="s">
        <v>1</v>
      </c>
      <c r="N201" s="141" t="s">
        <v>40</v>
      </c>
      <c r="P201" s="142">
        <f t="shared" si="11"/>
        <v>0</v>
      </c>
      <c r="Q201" s="142">
        <v>7.4400000000000004E-3</v>
      </c>
      <c r="R201" s="142">
        <f t="shared" si="12"/>
        <v>0.19344</v>
      </c>
      <c r="S201" s="142">
        <v>0</v>
      </c>
      <c r="T201" s="143">
        <f t="shared" si="13"/>
        <v>0</v>
      </c>
      <c r="AR201" s="144" t="s">
        <v>211</v>
      </c>
      <c r="AT201" s="144" t="s">
        <v>143</v>
      </c>
      <c r="AU201" s="144" t="s">
        <v>85</v>
      </c>
      <c r="AY201" s="15" t="s">
        <v>140</v>
      </c>
      <c r="BE201" s="145">
        <f t="shared" si="14"/>
        <v>0</v>
      </c>
      <c r="BF201" s="145">
        <f t="shared" si="15"/>
        <v>0</v>
      </c>
      <c r="BG201" s="145">
        <f t="shared" si="16"/>
        <v>0</v>
      </c>
      <c r="BH201" s="145">
        <f t="shared" si="17"/>
        <v>0</v>
      </c>
      <c r="BI201" s="145">
        <f t="shared" si="18"/>
        <v>0</v>
      </c>
      <c r="BJ201" s="15" t="s">
        <v>83</v>
      </c>
      <c r="BK201" s="145">
        <f t="shared" si="19"/>
        <v>0</v>
      </c>
      <c r="BL201" s="15" t="s">
        <v>211</v>
      </c>
      <c r="BM201" s="144" t="s">
        <v>688</v>
      </c>
    </row>
    <row r="202" spans="2:65" s="1" customFormat="1" ht="21.75" customHeight="1">
      <c r="B202" s="30"/>
      <c r="C202" s="132" t="s">
        <v>325</v>
      </c>
      <c r="D202" s="132" t="s">
        <v>143</v>
      </c>
      <c r="E202" s="133" t="s">
        <v>689</v>
      </c>
      <c r="F202" s="134" t="s">
        <v>690</v>
      </c>
      <c r="G202" s="135" t="s">
        <v>457</v>
      </c>
      <c r="H202" s="136">
        <v>35</v>
      </c>
      <c r="I202" s="137"/>
      <c r="J202" s="138">
        <f t="shared" si="10"/>
        <v>0</v>
      </c>
      <c r="K202" s="139"/>
      <c r="L202" s="30"/>
      <c r="M202" s="140" t="s">
        <v>1</v>
      </c>
      <c r="N202" s="141" t="s">
        <v>40</v>
      </c>
      <c r="P202" s="142">
        <f t="shared" si="11"/>
        <v>0</v>
      </c>
      <c r="Q202" s="142">
        <v>1.2319999999999999E-2</v>
      </c>
      <c r="R202" s="142">
        <f t="shared" si="12"/>
        <v>0.43119999999999997</v>
      </c>
      <c r="S202" s="142">
        <v>0</v>
      </c>
      <c r="T202" s="143">
        <f t="shared" si="13"/>
        <v>0</v>
      </c>
      <c r="AR202" s="144" t="s">
        <v>211</v>
      </c>
      <c r="AT202" s="144" t="s">
        <v>143</v>
      </c>
      <c r="AU202" s="144" t="s">
        <v>85</v>
      </c>
      <c r="AY202" s="15" t="s">
        <v>140</v>
      </c>
      <c r="BE202" s="145">
        <f t="shared" si="14"/>
        <v>0</v>
      </c>
      <c r="BF202" s="145">
        <f t="shared" si="15"/>
        <v>0</v>
      </c>
      <c r="BG202" s="145">
        <f t="shared" si="16"/>
        <v>0</v>
      </c>
      <c r="BH202" s="145">
        <f t="shared" si="17"/>
        <v>0</v>
      </c>
      <c r="BI202" s="145">
        <f t="shared" si="18"/>
        <v>0</v>
      </c>
      <c r="BJ202" s="15" t="s">
        <v>83</v>
      </c>
      <c r="BK202" s="145">
        <f t="shared" si="19"/>
        <v>0</v>
      </c>
      <c r="BL202" s="15" t="s">
        <v>211</v>
      </c>
      <c r="BM202" s="144" t="s">
        <v>691</v>
      </c>
    </row>
    <row r="203" spans="2:65" s="1" customFormat="1" ht="24.2" customHeight="1">
      <c r="B203" s="30"/>
      <c r="C203" s="132" t="s">
        <v>329</v>
      </c>
      <c r="D203" s="132" t="s">
        <v>143</v>
      </c>
      <c r="E203" s="133" t="s">
        <v>692</v>
      </c>
      <c r="F203" s="134" t="s">
        <v>693</v>
      </c>
      <c r="G203" s="135" t="s">
        <v>457</v>
      </c>
      <c r="H203" s="136">
        <v>72</v>
      </c>
      <c r="I203" s="137"/>
      <c r="J203" s="138">
        <f t="shared" si="10"/>
        <v>0</v>
      </c>
      <c r="K203" s="139"/>
      <c r="L203" s="30"/>
      <c r="M203" s="140" t="s">
        <v>1</v>
      </c>
      <c r="N203" s="141" t="s">
        <v>40</v>
      </c>
      <c r="P203" s="142">
        <f t="shared" si="11"/>
        <v>0</v>
      </c>
      <c r="Q203" s="142">
        <v>5.9000000000000003E-4</v>
      </c>
      <c r="R203" s="142">
        <f t="shared" si="12"/>
        <v>4.2480000000000004E-2</v>
      </c>
      <c r="S203" s="142">
        <v>0</v>
      </c>
      <c r="T203" s="143">
        <f t="shared" si="13"/>
        <v>0</v>
      </c>
      <c r="AR203" s="144" t="s">
        <v>211</v>
      </c>
      <c r="AT203" s="144" t="s">
        <v>143</v>
      </c>
      <c r="AU203" s="144" t="s">
        <v>85</v>
      </c>
      <c r="AY203" s="15" t="s">
        <v>140</v>
      </c>
      <c r="BE203" s="145">
        <f t="shared" si="14"/>
        <v>0</v>
      </c>
      <c r="BF203" s="145">
        <f t="shared" si="15"/>
        <v>0</v>
      </c>
      <c r="BG203" s="145">
        <f t="shared" si="16"/>
        <v>0</v>
      </c>
      <c r="BH203" s="145">
        <f t="shared" si="17"/>
        <v>0</v>
      </c>
      <c r="BI203" s="145">
        <f t="shared" si="18"/>
        <v>0</v>
      </c>
      <c r="BJ203" s="15" t="s">
        <v>83</v>
      </c>
      <c r="BK203" s="145">
        <f t="shared" si="19"/>
        <v>0</v>
      </c>
      <c r="BL203" s="15" t="s">
        <v>211</v>
      </c>
      <c r="BM203" s="144" t="s">
        <v>694</v>
      </c>
    </row>
    <row r="204" spans="2:65" s="1" customFormat="1" ht="24.2" customHeight="1">
      <c r="B204" s="30"/>
      <c r="C204" s="132" t="s">
        <v>335</v>
      </c>
      <c r="D204" s="132" t="s">
        <v>143</v>
      </c>
      <c r="E204" s="133" t="s">
        <v>695</v>
      </c>
      <c r="F204" s="134" t="s">
        <v>696</v>
      </c>
      <c r="G204" s="135" t="s">
        <v>457</v>
      </c>
      <c r="H204" s="136">
        <v>54</v>
      </c>
      <c r="I204" s="137"/>
      <c r="J204" s="138">
        <f t="shared" si="10"/>
        <v>0</v>
      </c>
      <c r="K204" s="139"/>
      <c r="L204" s="30"/>
      <c r="M204" s="140" t="s">
        <v>1</v>
      </c>
      <c r="N204" s="141" t="s">
        <v>40</v>
      </c>
      <c r="P204" s="142">
        <f t="shared" si="11"/>
        <v>0</v>
      </c>
      <c r="Q204" s="142">
        <v>2.0100000000000001E-3</v>
      </c>
      <c r="R204" s="142">
        <f t="shared" si="12"/>
        <v>0.10854</v>
      </c>
      <c r="S204" s="142">
        <v>0</v>
      </c>
      <c r="T204" s="143">
        <f t="shared" si="13"/>
        <v>0</v>
      </c>
      <c r="AR204" s="144" t="s">
        <v>211</v>
      </c>
      <c r="AT204" s="144" t="s">
        <v>143</v>
      </c>
      <c r="AU204" s="144" t="s">
        <v>85</v>
      </c>
      <c r="AY204" s="15" t="s">
        <v>140</v>
      </c>
      <c r="BE204" s="145">
        <f t="shared" si="14"/>
        <v>0</v>
      </c>
      <c r="BF204" s="145">
        <f t="shared" si="15"/>
        <v>0</v>
      </c>
      <c r="BG204" s="145">
        <f t="shared" si="16"/>
        <v>0</v>
      </c>
      <c r="BH204" s="145">
        <f t="shared" si="17"/>
        <v>0</v>
      </c>
      <c r="BI204" s="145">
        <f t="shared" si="18"/>
        <v>0</v>
      </c>
      <c r="BJ204" s="15" t="s">
        <v>83</v>
      </c>
      <c r="BK204" s="145">
        <f t="shared" si="19"/>
        <v>0</v>
      </c>
      <c r="BL204" s="15" t="s">
        <v>211</v>
      </c>
      <c r="BM204" s="144" t="s">
        <v>697</v>
      </c>
    </row>
    <row r="205" spans="2:65" s="1" customFormat="1" ht="21.75" customHeight="1">
      <c r="B205" s="30"/>
      <c r="C205" s="132" t="s">
        <v>339</v>
      </c>
      <c r="D205" s="132" t="s">
        <v>143</v>
      </c>
      <c r="E205" s="133" t="s">
        <v>698</v>
      </c>
      <c r="F205" s="134" t="s">
        <v>699</v>
      </c>
      <c r="G205" s="135" t="s">
        <v>457</v>
      </c>
      <c r="H205" s="136">
        <v>30</v>
      </c>
      <c r="I205" s="137"/>
      <c r="J205" s="138">
        <f t="shared" si="10"/>
        <v>0</v>
      </c>
      <c r="K205" s="139"/>
      <c r="L205" s="30"/>
      <c r="M205" s="140" t="s">
        <v>1</v>
      </c>
      <c r="N205" s="141" t="s">
        <v>40</v>
      </c>
      <c r="P205" s="142">
        <f t="shared" si="11"/>
        <v>0</v>
      </c>
      <c r="Q205" s="142">
        <v>4.0999999999999999E-4</v>
      </c>
      <c r="R205" s="142">
        <f t="shared" si="12"/>
        <v>1.23E-2</v>
      </c>
      <c r="S205" s="142">
        <v>0</v>
      </c>
      <c r="T205" s="143">
        <f t="shared" si="13"/>
        <v>0</v>
      </c>
      <c r="AR205" s="144" t="s">
        <v>211</v>
      </c>
      <c r="AT205" s="144" t="s">
        <v>143</v>
      </c>
      <c r="AU205" s="144" t="s">
        <v>85</v>
      </c>
      <c r="AY205" s="15" t="s">
        <v>140</v>
      </c>
      <c r="BE205" s="145">
        <f t="shared" si="14"/>
        <v>0</v>
      </c>
      <c r="BF205" s="145">
        <f t="shared" si="15"/>
        <v>0</v>
      </c>
      <c r="BG205" s="145">
        <f t="shared" si="16"/>
        <v>0</v>
      </c>
      <c r="BH205" s="145">
        <f t="shared" si="17"/>
        <v>0</v>
      </c>
      <c r="BI205" s="145">
        <f t="shared" si="18"/>
        <v>0</v>
      </c>
      <c r="BJ205" s="15" t="s">
        <v>83</v>
      </c>
      <c r="BK205" s="145">
        <f t="shared" si="19"/>
        <v>0</v>
      </c>
      <c r="BL205" s="15" t="s">
        <v>211</v>
      </c>
      <c r="BM205" s="144" t="s">
        <v>700</v>
      </c>
    </row>
    <row r="206" spans="2:65" s="1" customFormat="1" ht="21.75" customHeight="1">
      <c r="B206" s="30"/>
      <c r="C206" s="132" t="s">
        <v>344</v>
      </c>
      <c r="D206" s="132" t="s">
        <v>143</v>
      </c>
      <c r="E206" s="133" t="s">
        <v>701</v>
      </c>
      <c r="F206" s="134" t="s">
        <v>702</v>
      </c>
      <c r="G206" s="135" t="s">
        <v>457</v>
      </c>
      <c r="H206" s="136">
        <v>54</v>
      </c>
      <c r="I206" s="137"/>
      <c r="J206" s="138">
        <f t="shared" si="10"/>
        <v>0</v>
      </c>
      <c r="K206" s="139"/>
      <c r="L206" s="30"/>
      <c r="M206" s="140" t="s">
        <v>1</v>
      </c>
      <c r="N206" s="141" t="s">
        <v>40</v>
      </c>
      <c r="P206" s="142">
        <f t="shared" si="11"/>
        <v>0</v>
      </c>
      <c r="Q206" s="142">
        <v>4.8000000000000001E-4</v>
      </c>
      <c r="R206" s="142">
        <f t="shared" si="12"/>
        <v>2.5920000000000002E-2</v>
      </c>
      <c r="S206" s="142">
        <v>0</v>
      </c>
      <c r="T206" s="143">
        <f t="shared" si="13"/>
        <v>0</v>
      </c>
      <c r="AR206" s="144" t="s">
        <v>211</v>
      </c>
      <c r="AT206" s="144" t="s">
        <v>143</v>
      </c>
      <c r="AU206" s="144" t="s">
        <v>85</v>
      </c>
      <c r="AY206" s="15" t="s">
        <v>140</v>
      </c>
      <c r="BE206" s="145">
        <f t="shared" si="14"/>
        <v>0</v>
      </c>
      <c r="BF206" s="145">
        <f t="shared" si="15"/>
        <v>0</v>
      </c>
      <c r="BG206" s="145">
        <f t="shared" si="16"/>
        <v>0</v>
      </c>
      <c r="BH206" s="145">
        <f t="shared" si="17"/>
        <v>0</v>
      </c>
      <c r="BI206" s="145">
        <f t="shared" si="18"/>
        <v>0</v>
      </c>
      <c r="BJ206" s="15" t="s">
        <v>83</v>
      </c>
      <c r="BK206" s="145">
        <f t="shared" si="19"/>
        <v>0</v>
      </c>
      <c r="BL206" s="15" t="s">
        <v>211</v>
      </c>
      <c r="BM206" s="144" t="s">
        <v>703</v>
      </c>
    </row>
    <row r="207" spans="2:65" s="1" customFormat="1" ht="21.75" customHeight="1">
      <c r="B207" s="30"/>
      <c r="C207" s="132" t="s">
        <v>349</v>
      </c>
      <c r="D207" s="132" t="s">
        <v>143</v>
      </c>
      <c r="E207" s="133" t="s">
        <v>704</v>
      </c>
      <c r="F207" s="134" t="s">
        <v>705</v>
      </c>
      <c r="G207" s="135" t="s">
        <v>457</v>
      </c>
      <c r="H207" s="136">
        <v>6</v>
      </c>
      <c r="I207" s="137"/>
      <c r="J207" s="138">
        <f t="shared" si="10"/>
        <v>0</v>
      </c>
      <c r="K207" s="139"/>
      <c r="L207" s="30"/>
      <c r="M207" s="140" t="s">
        <v>1</v>
      </c>
      <c r="N207" s="141" t="s">
        <v>40</v>
      </c>
      <c r="P207" s="142">
        <f t="shared" si="11"/>
        <v>0</v>
      </c>
      <c r="Q207" s="142">
        <v>2.2399999999999998E-3</v>
      </c>
      <c r="R207" s="142">
        <f t="shared" si="12"/>
        <v>1.3439999999999999E-2</v>
      </c>
      <c r="S207" s="142">
        <v>0</v>
      </c>
      <c r="T207" s="143">
        <f t="shared" si="13"/>
        <v>0</v>
      </c>
      <c r="AR207" s="144" t="s">
        <v>211</v>
      </c>
      <c r="AT207" s="144" t="s">
        <v>143</v>
      </c>
      <c r="AU207" s="144" t="s">
        <v>85</v>
      </c>
      <c r="AY207" s="15" t="s">
        <v>140</v>
      </c>
      <c r="BE207" s="145">
        <f t="shared" si="14"/>
        <v>0</v>
      </c>
      <c r="BF207" s="145">
        <f t="shared" si="15"/>
        <v>0</v>
      </c>
      <c r="BG207" s="145">
        <f t="shared" si="16"/>
        <v>0</v>
      </c>
      <c r="BH207" s="145">
        <f t="shared" si="17"/>
        <v>0</v>
      </c>
      <c r="BI207" s="145">
        <f t="shared" si="18"/>
        <v>0</v>
      </c>
      <c r="BJ207" s="15" t="s">
        <v>83</v>
      </c>
      <c r="BK207" s="145">
        <f t="shared" si="19"/>
        <v>0</v>
      </c>
      <c r="BL207" s="15" t="s">
        <v>211</v>
      </c>
      <c r="BM207" s="144" t="s">
        <v>706</v>
      </c>
    </row>
    <row r="208" spans="2:65" s="1" customFormat="1" ht="24.2" customHeight="1">
      <c r="B208" s="30"/>
      <c r="C208" s="132" t="s">
        <v>354</v>
      </c>
      <c r="D208" s="132" t="s">
        <v>143</v>
      </c>
      <c r="E208" s="133" t="s">
        <v>707</v>
      </c>
      <c r="F208" s="134" t="s">
        <v>708</v>
      </c>
      <c r="G208" s="135" t="s">
        <v>171</v>
      </c>
      <c r="H208" s="136">
        <v>33</v>
      </c>
      <c r="I208" s="137"/>
      <c r="J208" s="138">
        <f t="shared" si="10"/>
        <v>0</v>
      </c>
      <c r="K208" s="139"/>
      <c r="L208" s="30"/>
      <c r="M208" s="140" t="s">
        <v>1</v>
      </c>
      <c r="N208" s="141" t="s">
        <v>40</v>
      </c>
      <c r="P208" s="142">
        <f t="shared" si="11"/>
        <v>0</v>
      </c>
      <c r="Q208" s="142">
        <v>0</v>
      </c>
      <c r="R208" s="142">
        <f t="shared" si="12"/>
        <v>0</v>
      </c>
      <c r="S208" s="142">
        <v>0</v>
      </c>
      <c r="T208" s="143">
        <f t="shared" si="13"/>
        <v>0</v>
      </c>
      <c r="AR208" s="144" t="s">
        <v>211</v>
      </c>
      <c r="AT208" s="144" t="s">
        <v>143</v>
      </c>
      <c r="AU208" s="144" t="s">
        <v>85</v>
      </c>
      <c r="AY208" s="15" t="s">
        <v>140</v>
      </c>
      <c r="BE208" s="145">
        <f t="shared" si="14"/>
        <v>0</v>
      </c>
      <c r="BF208" s="145">
        <f t="shared" si="15"/>
        <v>0</v>
      </c>
      <c r="BG208" s="145">
        <f t="shared" si="16"/>
        <v>0</v>
      </c>
      <c r="BH208" s="145">
        <f t="shared" si="17"/>
        <v>0</v>
      </c>
      <c r="BI208" s="145">
        <f t="shared" si="18"/>
        <v>0</v>
      </c>
      <c r="BJ208" s="15" t="s">
        <v>83</v>
      </c>
      <c r="BK208" s="145">
        <f t="shared" si="19"/>
        <v>0</v>
      </c>
      <c r="BL208" s="15" t="s">
        <v>211</v>
      </c>
      <c r="BM208" s="144" t="s">
        <v>709</v>
      </c>
    </row>
    <row r="209" spans="2:65" s="1" customFormat="1" ht="24.2" customHeight="1">
      <c r="B209" s="30"/>
      <c r="C209" s="132" t="s">
        <v>360</v>
      </c>
      <c r="D209" s="132" t="s">
        <v>143</v>
      </c>
      <c r="E209" s="133" t="s">
        <v>710</v>
      </c>
      <c r="F209" s="134" t="s">
        <v>711</v>
      </c>
      <c r="G209" s="135" t="s">
        <v>171</v>
      </c>
      <c r="H209" s="136">
        <v>30</v>
      </c>
      <c r="I209" s="137"/>
      <c r="J209" s="138">
        <f t="shared" si="10"/>
        <v>0</v>
      </c>
      <c r="K209" s="139"/>
      <c r="L209" s="30"/>
      <c r="M209" s="140" t="s">
        <v>1</v>
      </c>
      <c r="N209" s="141" t="s">
        <v>40</v>
      </c>
      <c r="P209" s="142">
        <f t="shared" si="11"/>
        <v>0</v>
      </c>
      <c r="Q209" s="142">
        <v>0</v>
      </c>
      <c r="R209" s="142">
        <f t="shared" si="12"/>
        <v>0</v>
      </c>
      <c r="S209" s="142">
        <v>0</v>
      </c>
      <c r="T209" s="143">
        <f t="shared" si="13"/>
        <v>0</v>
      </c>
      <c r="AR209" s="144" t="s">
        <v>211</v>
      </c>
      <c r="AT209" s="144" t="s">
        <v>143</v>
      </c>
      <c r="AU209" s="144" t="s">
        <v>85</v>
      </c>
      <c r="AY209" s="15" t="s">
        <v>140</v>
      </c>
      <c r="BE209" s="145">
        <f t="shared" si="14"/>
        <v>0</v>
      </c>
      <c r="BF209" s="145">
        <f t="shared" si="15"/>
        <v>0</v>
      </c>
      <c r="BG209" s="145">
        <f t="shared" si="16"/>
        <v>0</v>
      </c>
      <c r="BH209" s="145">
        <f t="shared" si="17"/>
        <v>0</v>
      </c>
      <c r="BI209" s="145">
        <f t="shared" si="18"/>
        <v>0</v>
      </c>
      <c r="BJ209" s="15" t="s">
        <v>83</v>
      </c>
      <c r="BK209" s="145">
        <f t="shared" si="19"/>
        <v>0</v>
      </c>
      <c r="BL209" s="15" t="s">
        <v>211</v>
      </c>
      <c r="BM209" s="144" t="s">
        <v>712</v>
      </c>
    </row>
    <row r="210" spans="2:65" s="1" customFormat="1" ht="24.2" customHeight="1">
      <c r="B210" s="30"/>
      <c r="C210" s="132" t="s">
        <v>364</v>
      </c>
      <c r="D210" s="132" t="s">
        <v>143</v>
      </c>
      <c r="E210" s="133" t="s">
        <v>713</v>
      </c>
      <c r="F210" s="134" t="s">
        <v>714</v>
      </c>
      <c r="G210" s="135" t="s">
        <v>171</v>
      </c>
      <c r="H210" s="136">
        <v>20</v>
      </c>
      <c r="I210" s="137"/>
      <c r="J210" s="138">
        <f t="shared" si="10"/>
        <v>0</v>
      </c>
      <c r="K210" s="139"/>
      <c r="L210" s="30"/>
      <c r="M210" s="140" t="s">
        <v>1</v>
      </c>
      <c r="N210" s="141" t="s">
        <v>40</v>
      </c>
      <c r="P210" s="142">
        <f t="shared" si="11"/>
        <v>0</v>
      </c>
      <c r="Q210" s="142">
        <v>0</v>
      </c>
      <c r="R210" s="142">
        <f t="shared" si="12"/>
        <v>0</v>
      </c>
      <c r="S210" s="142">
        <v>0</v>
      </c>
      <c r="T210" s="143">
        <f t="shared" si="13"/>
        <v>0</v>
      </c>
      <c r="AR210" s="144" t="s">
        <v>211</v>
      </c>
      <c r="AT210" s="144" t="s">
        <v>143</v>
      </c>
      <c r="AU210" s="144" t="s">
        <v>85</v>
      </c>
      <c r="AY210" s="15" t="s">
        <v>140</v>
      </c>
      <c r="BE210" s="145">
        <f t="shared" si="14"/>
        <v>0</v>
      </c>
      <c r="BF210" s="145">
        <f t="shared" si="15"/>
        <v>0</v>
      </c>
      <c r="BG210" s="145">
        <f t="shared" si="16"/>
        <v>0</v>
      </c>
      <c r="BH210" s="145">
        <f t="shared" si="17"/>
        <v>0</v>
      </c>
      <c r="BI210" s="145">
        <f t="shared" si="18"/>
        <v>0</v>
      </c>
      <c r="BJ210" s="15" t="s">
        <v>83</v>
      </c>
      <c r="BK210" s="145">
        <f t="shared" si="19"/>
        <v>0</v>
      </c>
      <c r="BL210" s="15" t="s">
        <v>211</v>
      </c>
      <c r="BM210" s="144" t="s">
        <v>715</v>
      </c>
    </row>
    <row r="211" spans="2:65" s="1" customFormat="1" ht="37.9" customHeight="1">
      <c r="B211" s="30"/>
      <c r="C211" s="132" t="s">
        <v>369</v>
      </c>
      <c r="D211" s="132" t="s">
        <v>143</v>
      </c>
      <c r="E211" s="133" t="s">
        <v>716</v>
      </c>
      <c r="F211" s="134" t="s">
        <v>717</v>
      </c>
      <c r="G211" s="135" t="s">
        <v>171</v>
      </c>
      <c r="H211" s="136">
        <v>6</v>
      </c>
      <c r="I211" s="137"/>
      <c r="J211" s="138">
        <f t="shared" si="10"/>
        <v>0</v>
      </c>
      <c r="K211" s="139"/>
      <c r="L211" s="30"/>
      <c r="M211" s="140" t="s">
        <v>1</v>
      </c>
      <c r="N211" s="141" t="s">
        <v>40</v>
      </c>
      <c r="P211" s="142">
        <f t="shared" si="11"/>
        <v>0</v>
      </c>
      <c r="Q211" s="142">
        <v>1.1199999999999999E-3</v>
      </c>
      <c r="R211" s="142">
        <f t="shared" si="12"/>
        <v>6.7199999999999994E-3</v>
      </c>
      <c r="S211" s="142">
        <v>0</v>
      </c>
      <c r="T211" s="143">
        <f t="shared" si="13"/>
        <v>0</v>
      </c>
      <c r="AR211" s="144" t="s">
        <v>211</v>
      </c>
      <c r="AT211" s="144" t="s">
        <v>143</v>
      </c>
      <c r="AU211" s="144" t="s">
        <v>85</v>
      </c>
      <c r="AY211" s="15" t="s">
        <v>140</v>
      </c>
      <c r="BE211" s="145">
        <f t="shared" si="14"/>
        <v>0</v>
      </c>
      <c r="BF211" s="145">
        <f t="shared" si="15"/>
        <v>0</v>
      </c>
      <c r="BG211" s="145">
        <f t="shared" si="16"/>
        <v>0</v>
      </c>
      <c r="BH211" s="145">
        <f t="shared" si="17"/>
        <v>0</v>
      </c>
      <c r="BI211" s="145">
        <f t="shared" si="18"/>
        <v>0</v>
      </c>
      <c r="BJ211" s="15" t="s">
        <v>83</v>
      </c>
      <c r="BK211" s="145">
        <f t="shared" si="19"/>
        <v>0</v>
      </c>
      <c r="BL211" s="15" t="s">
        <v>211</v>
      </c>
      <c r="BM211" s="144" t="s">
        <v>718</v>
      </c>
    </row>
    <row r="212" spans="2:65" s="1" customFormat="1" ht="16.5" customHeight="1">
      <c r="B212" s="30"/>
      <c r="C212" s="132" t="s">
        <v>375</v>
      </c>
      <c r="D212" s="132" t="s">
        <v>143</v>
      </c>
      <c r="E212" s="133" t="s">
        <v>719</v>
      </c>
      <c r="F212" s="134" t="s">
        <v>720</v>
      </c>
      <c r="G212" s="135" t="s">
        <v>171</v>
      </c>
      <c r="H212" s="136">
        <v>6</v>
      </c>
      <c r="I212" s="137"/>
      <c r="J212" s="138">
        <f t="shared" si="10"/>
        <v>0</v>
      </c>
      <c r="K212" s="139"/>
      <c r="L212" s="30"/>
      <c r="M212" s="140" t="s">
        <v>1</v>
      </c>
      <c r="N212" s="141" t="s">
        <v>40</v>
      </c>
      <c r="P212" s="142">
        <f t="shared" si="11"/>
        <v>0</v>
      </c>
      <c r="Q212" s="142">
        <v>0</v>
      </c>
      <c r="R212" s="142">
        <f t="shared" si="12"/>
        <v>0</v>
      </c>
      <c r="S212" s="142">
        <v>3.0999999999999999E-3</v>
      </c>
      <c r="T212" s="143">
        <f t="shared" si="13"/>
        <v>1.8599999999999998E-2</v>
      </c>
      <c r="AR212" s="144" t="s">
        <v>211</v>
      </c>
      <c r="AT212" s="144" t="s">
        <v>143</v>
      </c>
      <c r="AU212" s="144" t="s">
        <v>85</v>
      </c>
      <c r="AY212" s="15" t="s">
        <v>140</v>
      </c>
      <c r="BE212" s="145">
        <f t="shared" si="14"/>
        <v>0</v>
      </c>
      <c r="BF212" s="145">
        <f t="shared" si="15"/>
        <v>0</v>
      </c>
      <c r="BG212" s="145">
        <f t="shared" si="16"/>
        <v>0</v>
      </c>
      <c r="BH212" s="145">
        <f t="shared" si="17"/>
        <v>0</v>
      </c>
      <c r="BI212" s="145">
        <f t="shared" si="18"/>
        <v>0</v>
      </c>
      <c r="BJ212" s="15" t="s">
        <v>83</v>
      </c>
      <c r="BK212" s="145">
        <f t="shared" si="19"/>
        <v>0</v>
      </c>
      <c r="BL212" s="15" t="s">
        <v>211</v>
      </c>
      <c r="BM212" s="144" t="s">
        <v>721</v>
      </c>
    </row>
    <row r="213" spans="2:65" s="1" customFormat="1" ht="24.2" customHeight="1">
      <c r="B213" s="30"/>
      <c r="C213" s="132" t="s">
        <v>379</v>
      </c>
      <c r="D213" s="132" t="s">
        <v>143</v>
      </c>
      <c r="E213" s="133" t="s">
        <v>722</v>
      </c>
      <c r="F213" s="134" t="s">
        <v>723</v>
      </c>
      <c r="G213" s="135" t="s">
        <v>457</v>
      </c>
      <c r="H213" s="136">
        <v>210</v>
      </c>
      <c r="I213" s="137"/>
      <c r="J213" s="138">
        <f t="shared" si="10"/>
        <v>0</v>
      </c>
      <c r="K213" s="139"/>
      <c r="L213" s="30"/>
      <c r="M213" s="140" t="s">
        <v>1</v>
      </c>
      <c r="N213" s="141" t="s">
        <v>40</v>
      </c>
      <c r="P213" s="142">
        <f t="shared" si="11"/>
        <v>0</v>
      </c>
      <c r="Q213" s="142">
        <v>0</v>
      </c>
      <c r="R213" s="142">
        <f t="shared" si="12"/>
        <v>0</v>
      </c>
      <c r="S213" s="142">
        <v>0</v>
      </c>
      <c r="T213" s="143">
        <f t="shared" si="13"/>
        <v>0</v>
      </c>
      <c r="AR213" s="144" t="s">
        <v>211</v>
      </c>
      <c r="AT213" s="144" t="s">
        <v>143</v>
      </c>
      <c r="AU213" s="144" t="s">
        <v>85</v>
      </c>
      <c r="AY213" s="15" t="s">
        <v>140</v>
      </c>
      <c r="BE213" s="145">
        <f t="shared" si="14"/>
        <v>0</v>
      </c>
      <c r="BF213" s="145">
        <f t="shared" si="15"/>
        <v>0</v>
      </c>
      <c r="BG213" s="145">
        <f t="shared" si="16"/>
        <v>0</v>
      </c>
      <c r="BH213" s="145">
        <f t="shared" si="17"/>
        <v>0</v>
      </c>
      <c r="BI213" s="145">
        <f t="shared" si="18"/>
        <v>0</v>
      </c>
      <c r="BJ213" s="15" t="s">
        <v>83</v>
      </c>
      <c r="BK213" s="145">
        <f t="shared" si="19"/>
        <v>0</v>
      </c>
      <c r="BL213" s="15" t="s">
        <v>211</v>
      </c>
      <c r="BM213" s="144" t="s">
        <v>724</v>
      </c>
    </row>
    <row r="214" spans="2:65" s="1" customFormat="1" ht="24.2" customHeight="1">
      <c r="B214" s="30"/>
      <c r="C214" s="132" t="s">
        <v>383</v>
      </c>
      <c r="D214" s="132" t="s">
        <v>143</v>
      </c>
      <c r="E214" s="133" t="s">
        <v>722</v>
      </c>
      <c r="F214" s="134" t="s">
        <v>723</v>
      </c>
      <c r="G214" s="135" t="s">
        <v>457</v>
      </c>
      <c r="H214" s="136">
        <v>40</v>
      </c>
      <c r="I214" s="137"/>
      <c r="J214" s="138">
        <f t="shared" si="10"/>
        <v>0</v>
      </c>
      <c r="K214" s="139"/>
      <c r="L214" s="30"/>
      <c r="M214" s="140" t="s">
        <v>1</v>
      </c>
      <c r="N214" s="141" t="s">
        <v>40</v>
      </c>
      <c r="P214" s="142">
        <f t="shared" si="11"/>
        <v>0</v>
      </c>
      <c r="Q214" s="142">
        <v>0</v>
      </c>
      <c r="R214" s="142">
        <f t="shared" si="12"/>
        <v>0</v>
      </c>
      <c r="S214" s="142">
        <v>0</v>
      </c>
      <c r="T214" s="143">
        <f t="shared" si="13"/>
        <v>0</v>
      </c>
      <c r="AR214" s="144" t="s">
        <v>211</v>
      </c>
      <c r="AT214" s="144" t="s">
        <v>143</v>
      </c>
      <c r="AU214" s="144" t="s">
        <v>85</v>
      </c>
      <c r="AY214" s="15" t="s">
        <v>140</v>
      </c>
      <c r="BE214" s="145">
        <f t="shared" si="14"/>
        <v>0</v>
      </c>
      <c r="BF214" s="145">
        <f t="shared" si="15"/>
        <v>0</v>
      </c>
      <c r="BG214" s="145">
        <f t="shared" si="16"/>
        <v>0</v>
      </c>
      <c r="BH214" s="145">
        <f t="shared" si="17"/>
        <v>0</v>
      </c>
      <c r="BI214" s="145">
        <f t="shared" si="18"/>
        <v>0</v>
      </c>
      <c r="BJ214" s="15" t="s">
        <v>83</v>
      </c>
      <c r="BK214" s="145">
        <f t="shared" si="19"/>
        <v>0</v>
      </c>
      <c r="BL214" s="15" t="s">
        <v>211</v>
      </c>
      <c r="BM214" s="144" t="s">
        <v>725</v>
      </c>
    </row>
    <row r="215" spans="2:65" s="1" customFormat="1" ht="24.2" customHeight="1">
      <c r="B215" s="30"/>
      <c r="C215" s="132" t="s">
        <v>387</v>
      </c>
      <c r="D215" s="132" t="s">
        <v>143</v>
      </c>
      <c r="E215" s="133" t="s">
        <v>726</v>
      </c>
      <c r="F215" s="134" t="s">
        <v>727</v>
      </c>
      <c r="G215" s="135" t="s">
        <v>457</v>
      </c>
      <c r="H215" s="136">
        <v>35</v>
      </c>
      <c r="I215" s="137"/>
      <c r="J215" s="138">
        <f t="shared" si="10"/>
        <v>0</v>
      </c>
      <c r="K215" s="139"/>
      <c r="L215" s="30"/>
      <c r="M215" s="140" t="s">
        <v>1</v>
      </c>
      <c r="N215" s="141" t="s">
        <v>40</v>
      </c>
      <c r="P215" s="142">
        <f t="shared" si="11"/>
        <v>0</v>
      </c>
      <c r="Q215" s="142">
        <v>0</v>
      </c>
      <c r="R215" s="142">
        <f t="shared" si="12"/>
        <v>0</v>
      </c>
      <c r="S215" s="142">
        <v>0</v>
      </c>
      <c r="T215" s="143">
        <f t="shared" si="13"/>
        <v>0</v>
      </c>
      <c r="AR215" s="144" t="s">
        <v>211</v>
      </c>
      <c r="AT215" s="144" t="s">
        <v>143</v>
      </c>
      <c r="AU215" s="144" t="s">
        <v>85</v>
      </c>
      <c r="AY215" s="15" t="s">
        <v>140</v>
      </c>
      <c r="BE215" s="145">
        <f t="shared" si="14"/>
        <v>0</v>
      </c>
      <c r="BF215" s="145">
        <f t="shared" si="15"/>
        <v>0</v>
      </c>
      <c r="BG215" s="145">
        <f t="shared" si="16"/>
        <v>0</v>
      </c>
      <c r="BH215" s="145">
        <f t="shared" si="17"/>
        <v>0</v>
      </c>
      <c r="BI215" s="145">
        <f t="shared" si="18"/>
        <v>0</v>
      </c>
      <c r="BJ215" s="15" t="s">
        <v>83</v>
      </c>
      <c r="BK215" s="145">
        <f t="shared" si="19"/>
        <v>0</v>
      </c>
      <c r="BL215" s="15" t="s">
        <v>211</v>
      </c>
      <c r="BM215" s="144" t="s">
        <v>728</v>
      </c>
    </row>
    <row r="216" spans="2:65" s="1" customFormat="1" ht="49.15" customHeight="1">
      <c r="B216" s="30"/>
      <c r="C216" s="132" t="s">
        <v>391</v>
      </c>
      <c r="D216" s="132" t="s">
        <v>143</v>
      </c>
      <c r="E216" s="133" t="s">
        <v>729</v>
      </c>
      <c r="F216" s="134" t="s">
        <v>730</v>
      </c>
      <c r="G216" s="135" t="s">
        <v>227</v>
      </c>
      <c r="H216" s="136">
        <v>0.89</v>
      </c>
      <c r="I216" s="137"/>
      <c r="J216" s="138">
        <f t="shared" si="10"/>
        <v>0</v>
      </c>
      <c r="K216" s="139"/>
      <c r="L216" s="30"/>
      <c r="M216" s="140" t="s">
        <v>1</v>
      </c>
      <c r="N216" s="141" t="s">
        <v>40</v>
      </c>
      <c r="P216" s="142">
        <f t="shared" si="11"/>
        <v>0</v>
      </c>
      <c r="Q216" s="142">
        <v>0</v>
      </c>
      <c r="R216" s="142">
        <f t="shared" si="12"/>
        <v>0</v>
      </c>
      <c r="S216" s="142">
        <v>0</v>
      </c>
      <c r="T216" s="143">
        <f t="shared" si="13"/>
        <v>0</v>
      </c>
      <c r="AR216" s="144" t="s">
        <v>211</v>
      </c>
      <c r="AT216" s="144" t="s">
        <v>143</v>
      </c>
      <c r="AU216" s="144" t="s">
        <v>85</v>
      </c>
      <c r="AY216" s="15" t="s">
        <v>140</v>
      </c>
      <c r="BE216" s="145">
        <f t="shared" si="14"/>
        <v>0</v>
      </c>
      <c r="BF216" s="145">
        <f t="shared" si="15"/>
        <v>0</v>
      </c>
      <c r="BG216" s="145">
        <f t="shared" si="16"/>
        <v>0</v>
      </c>
      <c r="BH216" s="145">
        <f t="shared" si="17"/>
        <v>0</v>
      </c>
      <c r="BI216" s="145">
        <f t="shared" si="18"/>
        <v>0</v>
      </c>
      <c r="BJ216" s="15" t="s">
        <v>83</v>
      </c>
      <c r="BK216" s="145">
        <f t="shared" si="19"/>
        <v>0</v>
      </c>
      <c r="BL216" s="15" t="s">
        <v>211</v>
      </c>
      <c r="BM216" s="144" t="s">
        <v>731</v>
      </c>
    </row>
    <row r="217" spans="2:65" s="11" customFormat="1" ht="22.9" customHeight="1">
      <c r="B217" s="120"/>
      <c r="D217" s="121" t="s">
        <v>74</v>
      </c>
      <c r="E217" s="130" t="s">
        <v>281</v>
      </c>
      <c r="F217" s="130" t="s">
        <v>282</v>
      </c>
      <c r="I217" s="123"/>
      <c r="J217" s="131">
        <f>BK217</f>
        <v>0</v>
      </c>
      <c r="L217" s="120"/>
      <c r="M217" s="125"/>
      <c r="P217" s="126">
        <f>SUM(P218:P260)</f>
        <v>0</v>
      </c>
      <c r="R217" s="126">
        <f>SUM(R218:R260)</f>
        <v>2.2614400000000003</v>
      </c>
      <c r="T217" s="127">
        <f>SUM(T218:T260)</f>
        <v>1.5142499999999999</v>
      </c>
      <c r="AR217" s="121" t="s">
        <v>85</v>
      </c>
      <c r="AT217" s="128" t="s">
        <v>74</v>
      </c>
      <c r="AU217" s="128" t="s">
        <v>83</v>
      </c>
      <c r="AY217" s="121" t="s">
        <v>140</v>
      </c>
      <c r="BK217" s="129">
        <f>SUM(BK218:BK260)</f>
        <v>0</v>
      </c>
    </row>
    <row r="218" spans="2:65" s="1" customFormat="1" ht="24.2" customHeight="1">
      <c r="B218" s="30"/>
      <c r="C218" s="132" t="s">
        <v>395</v>
      </c>
      <c r="D218" s="132" t="s">
        <v>143</v>
      </c>
      <c r="E218" s="133" t="s">
        <v>732</v>
      </c>
      <c r="F218" s="134" t="s">
        <v>733</v>
      </c>
      <c r="G218" s="135" t="s">
        <v>457</v>
      </c>
      <c r="H218" s="136">
        <v>235</v>
      </c>
      <c r="I218" s="137"/>
      <c r="J218" s="138">
        <f t="shared" ref="J218:J260" si="20">ROUND(I218*H218,2)</f>
        <v>0</v>
      </c>
      <c r="K218" s="139"/>
      <c r="L218" s="30"/>
      <c r="M218" s="140" t="s">
        <v>1</v>
      </c>
      <c r="N218" s="141" t="s">
        <v>40</v>
      </c>
      <c r="P218" s="142">
        <f t="shared" ref="P218:P260" si="21">O218*H218</f>
        <v>0</v>
      </c>
      <c r="Q218" s="142">
        <v>0</v>
      </c>
      <c r="R218" s="142">
        <f t="shared" ref="R218:R260" si="22">Q218*H218</f>
        <v>0</v>
      </c>
      <c r="S218" s="142">
        <v>2.1299999999999999E-3</v>
      </c>
      <c r="T218" s="143">
        <f t="shared" ref="T218:T260" si="23">S218*H218</f>
        <v>0.50054999999999994</v>
      </c>
      <c r="AR218" s="144" t="s">
        <v>211</v>
      </c>
      <c r="AT218" s="144" t="s">
        <v>143</v>
      </c>
      <c r="AU218" s="144" t="s">
        <v>85</v>
      </c>
      <c r="AY218" s="15" t="s">
        <v>140</v>
      </c>
      <c r="BE218" s="145">
        <f t="shared" ref="BE218:BE260" si="24">IF(N218="základní",J218,0)</f>
        <v>0</v>
      </c>
      <c r="BF218" s="145">
        <f t="shared" ref="BF218:BF260" si="25">IF(N218="snížená",J218,0)</f>
        <v>0</v>
      </c>
      <c r="BG218" s="145">
        <f t="shared" ref="BG218:BG260" si="26">IF(N218="zákl. přenesená",J218,0)</f>
        <v>0</v>
      </c>
      <c r="BH218" s="145">
        <f t="shared" ref="BH218:BH260" si="27">IF(N218="sníž. přenesená",J218,0)</f>
        <v>0</v>
      </c>
      <c r="BI218" s="145">
        <f t="shared" ref="BI218:BI260" si="28">IF(N218="nulová",J218,0)</f>
        <v>0</v>
      </c>
      <c r="BJ218" s="15" t="s">
        <v>83</v>
      </c>
      <c r="BK218" s="145">
        <f t="shared" ref="BK218:BK260" si="29">ROUND(I218*H218,2)</f>
        <v>0</v>
      </c>
      <c r="BL218" s="15" t="s">
        <v>211</v>
      </c>
      <c r="BM218" s="144" t="s">
        <v>734</v>
      </c>
    </row>
    <row r="219" spans="2:65" s="1" customFormat="1" ht="24.2" customHeight="1">
      <c r="B219" s="30"/>
      <c r="C219" s="132" t="s">
        <v>399</v>
      </c>
      <c r="D219" s="132" t="s">
        <v>143</v>
      </c>
      <c r="E219" s="133" t="s">
        <v>735</v>
      </c>
      <c r="F219" s="134" t="s">
        <v>736</v>
      </c>
      <c r="G219" s="135" t="s">
        <v>457</v>
      </c>
      <c r="H219" s="136">
        <v>39</v>
      </c>
      <c r="I219" s="137"/>
      <c r="J219" s="138">
        <f t="shared" si="20"/>
        <v>0</v>
      </c>
      <c r="K219" s="139"/>
      <c r="L219" s="30"/>
      <c r="M219" s="140" t="s">
        <v>1</v>
      </c>
      <c r="N219" s="141" t="s">
        <v>40</v>
      </c>
      <c r="P219" s="142">
        <f t="shared" si="21"/>
        <v>0</v>
      </c>
      <c r="Q219" s="142">
        <v>0</v>
      </c>
      <c r="R219" s="142">
        <f t="shared" si="22"/>
        <v>0</v>
      </c>
      <c r="S219" s="142">
        <v>4.9699999999999996E-3</v>
      </c>
      <c r="T219" s="143">
        <f t="shared" si="23"/>
        <v>0.19382999999999997</v>
      </c>
      <c r="AR219" s="144" t="s">
        <v>211</v>
      </c>
      <c r="AT219" s="144" t="s">
        <v>143</v>
      </c>
      <c r="AU219" s="144" t="s">
        <v>85</v>
      </c>
      <c r="AY219" s="15" t="s">
        <v>140</v>
      </c>
      <c r="BE219" s="145">
        <f t="shared" si="24"/>
        <v>0</v>
      </c>
      <c r="BF219" s="145">
        <f t="shared" si="25"/>
        <v>0</v>
      </c>
      <c r="BG219" s="145">
        <f t="shared" si="26"/>
        <v>0</v>
      </c>
      <c r="BH219" s="145">
        <f t="shared" si="27"/>
        <v>0</v>
      </c>
      <c r="BI219" s="145">
        <f t="shared" si="28"/>
        <v>0</v>
      </c>
      <c r="BJ219" s="15" t="s">
        <v>83</v>
      </c>
      <c r="BK219" s="145">
        <f t="shared" si="29"/>
        <v>0</v>
      </c>
      <c r="BL219" s="15" t="s">
        <v>211</v>
      </c>
      <c r="BM219" s="144" t="s">
        <v>737</v>
      </c>
    </row>
    <row r="220" spans="2:65" s="1" customFormat="1" ht="24.2" customHeight="1">
      <c r="B220" s="30"/>
      <c r="C220" s="132" t="s">
        <v>405</v>
      </c>
      <c r="D220" s="132" t="s">
        <v>143</v>
      </c>
      <c r="E220" s="133" t="s">
        <v>738</v>
      </c>
      <c r="F220" s="134" t="s">
        <v>739</v>
      </c>
      <c r="G220" s="135" t="s">
        <v>457</v>
      </c>
      <c r="H220" s="136">
        <v>70</v>
      </c>
      <c r="I220" s="137"/>
      <c r="J220" s="138">
        <f t="shared" si="20"/>
        <v>0</v>
      </c>
      <c r="K220" s="139"/>
      <c r="L220" s="30"/>
      <c r="M220" s="140" t="s">
        <v>1</v>
      </c>
      <c r="N220" s="141" t="s">
        <v>40</v>
      </c>
      <c r="P220" s="142">
        <f t="shared" si="21"/>
        <v>0</v>
      </c>
      <c r="Q220" s="142">
        <v>0</v>
      </c>
      <c r="R220" s="142">
        <f t="shared" si="22"/>
        <v>0</v>
      </c>
      <c r="S220" s="142">
        <v>1.102E-2</v>
      </c>
      <c r="T220" s="143">
        <f t="shared" si="23"/>
        <v>0.77139999999999997</v>
      </c>
      <c r="AR220" s="144" t="s">
        <v>211</v>
      </c>
      <c r="AT220" s="144" t="s">
        <v>143</v>
      </c>
      <c r="AU220" s="144" t="s">
        <v>85</v>
      </c>
      <c r="AY220" s="15" t="s">
        <v>140</v>
      </c>
      <c r="BE220" s="145">
        <f t="shared" si="24"/>
        <v>0</v>
      </c>
      <c r="BF220" s="145">
        <f t="shared" si="25"/>
        <v>0</v>
      </c>
      <c r="BG220" s="145">
        <f t="shared" si="26"/>
        <v>0</v>
      </c>
      <c r="BH220" s="145">
        <f t="shared" si="27"/>
        <v>0</v>
      </c>
      <c r="BI220" s="145">
        <f t="shared" si="28"/>
        <v>0</v>
      </c>
      <c r="BJ220" s="15" t="s">
        <v>83</v>
      </c>
      <c r="BK220" s="145">
        <f t="shared" si="29"/>
        <v>0</v>
      </c>
      <c r="BL220" s="15" t="s">
        <v>211</v>
      </c>
      <c r="BM220" s="144" t="s">
        <v>740</v>
      </c>
    </row>
    <row r="221" spans="2:65" s="1" customFormat="1" ht="37.9" customHeight="1">
      <c r="B221" s="30"/>
      <c r="C221" s="132" t="s">
        <v>410</v>
      </c>
      <c r="D221" s="132" t="s">
        <v>143</v>
      </c>
      <c r="E221" s="133" t="s">
        <v>741</v>
      </c>
      <c r="F221" s="134" t="s">
        <v>742</v>
      </c>
      <c r="G221" s="135" t="s">
        <v>171</v>
      </c>
      <c r="H221" s="136">
        <v>1</v>
      </c>
      <c r="I221" s="137"/>
      <c r="J221" s="138">
        <f t="shared" si="20"/>
        <v>0</v>
      </c>
      <c r="K221" s="139"/>
      <c r="L221" s="30"/>
      <c r="M221" s="140" t="s">
        <v>1</v>
      </c>
      <c r="N221" s="141" t="s">
        <v>40</v>
      </c>
      <c r="P221" s="142">
        <f t="shared" si="21"/>
        <v>0</v>
      </c>
      <c r="Q221" s="142">
        <v>8.0999999999999996E-4</v>
      </c>
      <c r="R221" s="142">
        <f t="shared" si="22"/>
        <v>8.0999999999999996E-4</v>
      </c>
      <c r="S221" s="142">
        <v>0</v>
      </c>
      <c r="T221" s="143">
        <f t="shared" si="23"/>
        <v>0</v>
      </c>
      <c r="AR221" s="144" t="s">
        <v>211</v>
      </c>
      <c r="AT221" s="144" t="s">
        <v>143</v>
      </c>
      <c r="AU221" s="144" t="s">
        <v>85</v>
      </c>
      <c r="AY221" s="15" t="s">
        <v>140</v>
      </c>
      <c r="BE221" s="145">
        <f t="shared" si="24"/>
        <v>0</v>
      </c>
      <c r="BF221" s="145">
        <f t="shared" si="25"/>
        <v>0</v>
      </c>
      <c r="BG221" s="145">
        <f t="shared" si="26"/>
        <v>0</v>
      </c>
      <c r="BH221" s="145">
        <f t="shared" si="27"/>
        <v>0</v>
      </c>
      <c r="BI221" s="145">
        <f t="shared" si="28"/>
        <v>0</v>
      </c>
      <c r="BJ221" s="15" t="s">
        <v>83</v>
      </c>
      <c r="BK221" s="145">
        <f t="shared" si="29"/>
        <v>0</v>
      </c>
      <c r="BL221" s="15" t="s">
        <v>211</v>
      </c>
      <c r="BM221" s="144" t="s">
        <v>743</v>
      </c>
    </row>
    <row r="222" spans="2:65" s="1" customFormat="1" ht="37.9" customHeight="1">
      <c r="B222" s="30"/>
      <c r="C222" s="132" t="s">
        <v>414</v>
      </c>
      <c r="D222" s="132" t="s">
        <v>143</v>
      </c>
      <c r="E222" s="133" t="s">
        <v>741</v>
      </c>
      <c r="F222" s="134" t="s">
        <v>742</v>
      </c>
      <c r="G222" s="135" t="s">
        <v>171</v>
      </c>
      <c r="H222" s="136">
        <v>1</v>
      </c>
      <c r="I222" s="137"/>
      <c r="J222" s="138">
        <f t="shared" si="20"/>
        <v>0</v>
      </c>
      <c r="K222" s="139"/>
      <c r="L222" s="30"/>
      <c r="M222" s="140" t="s">
        <v>1</v>
      </c>
      <c r="N222" s="141" t="s">
        <v>40</v>
      </c>
      <c r="P222" s="142">
        <f t="shared" si="21"/>
        <v>0</v>
      </c>
      <c r="Q222" s="142">
        <v>8.0999999999999996E-4</v>
      </c>
      <c r="R222" s="142">
        <f t="shared" si="22"/>
        <v>8.0999999999999996E-4</v>
      </c>
      <c r="S222" s="142">
        <v>0</v>
      </c>
      <c r="T222" s="143">
        <f t="shared" si="23"/>
        <v>0</v>
      </c>
      <c r="AR222" s="144" t="s">
        <v>211</v>
      </c>
      <c r="AT222" s="144" t="s">
        <v>143</v>
      </c>
      <c r="AU222" s="144" t="s">
        <v>85</v>
      </c>
      <c r="AY222" s="15" t="s">
        <v>140</v>
      </c>
      <c r="BE222" s="145">
        <f t="shared" si="24"/>
        <v>0</v>
      </c>
      <c r="BF222" s="145">
        <f t="shared" si="25"/>
        <v>0</v>
      </c>
      <c r="BG222" s="145">
        <f t="shared" si="26"/>
        <v>0</v>
      </c>
      <c r="BH222" s="145">
        <f t="shared" si="27"/>
        <v>0</v>
      </c>
      <c r="BI222" s="145">
        <f t="shared" si="28"/>
        <v>0</v>
      </c>
      <c r="BJ222" s="15" t="s">
        <v>83</v>
      </c>
      <c r="BK222" s="145">
        <f t="shared" si="29"/>
        <v>0</v>
      </c>
      <c r="BL222" s="15" t="s">
        <v>211</v>
      </c>
      <c r="BM222" s="144" t="s">
        <v>744</v>
      </c>
    </row>
    <row r="223" spans="2:65" s="1" customFormat="1" ht="37.9" customHeight="1">
      <c r="B223" s="30"/>
      <c r="C223" s="132" t="s">
        <v>418</v>
      </c>
      <c r="D223" s="132" t="s">
        <v>143</v>
      </c>
      <c r="E223" s="133" t="s">
        <v>745</v>
      </c>
      <c r="F223" s="134" t="s">
        <v>746</v>
      </c>
      <c r="G223" s="135" t="s">
        <v>171</v>
      </c>
      <c r="H223" s="136">
        <v>1</v>
      </c>
      <c r="I223" s="137"/>
      <c r="J223" s="138">
        <f t="shared" si="20"/>
        <v>0</v>
      </c>
      <c r="K223" s="139"/>
      <c r="L223" s="30"/>
      <c r="M223" s="140" t="s">
        <v>1</v>
      </c>
      <c r="N223" s="141" t="s">
        <v>40</v>
      </c>
      <c r="P223" s="142">
        <f t="shared" si="21"/>
        <v>0</v>
      </c>
      <c r="Q223" s="142">
        <v>1.1999999999999999E-3</v>
      </c>
      <c r="R223" s="142">
        <f t="shared" si="22"/>
        <v>1.1999999999999999E-3</v>
      </c>
      <c r="S223" s="142">
        <v>0</v>
      </c>
      <c r="T223" s="143">
        <f t="shared" si="23"/>
        <v>0</v>
      </c>
      <c r="AR223" s="144" t="s">
        <v>211</v>
      </c>
      <c r="AT223" s="144" t="s">
        <v>143</v>
      </c>
      <c r="AU223" s="144" t="s">
        <v>85</v>
      </c>
      <c r="AY223" s="15" t="s">
        <v>140</v>
      </c>
      <c r="BE223" s="145">
        <f t="shared" si="24"/>
        <v>0</v>
      </c>
      <c r="BF223" s="145">
        <f t="shared" si="25"/>
        <v>0</v>
      </c>
      <c r="BG223" s="145">
        <f t="shared" si="26"/>
        <v>0</v>
      </c>
      <c r="BH223" s="145">
        <f t="shared" si="27"/>
        <v>0</v>
      </c>
      <c r="BI223" s="145">
        <f t="shared" si="28"/>
        <v>0</v>
      </c>
      <c r="BJ223" s="15" t="s">
        <v>83</v>
      </c>
      <c r="BK223" s="145">
        <f t="shared" si="29"/>
        <v>0</v>
      </c>
      <c r="BL223" s="15" t="s">
        <v>211</v>
      </c>
      <c r="BM223" s="144" t="s">
        <v>747</v>
      </c>
    </row>
    <row r="224" spans="2:65" s="1" customFormat="1" ht="37.9" customHeight="1">
      <c r="B224" s="30"/>
      <c r="C224" s="132" t="s">
        <v>424</v>
      </c>
      <c r="D224" s="132" t="s">
        <v>143</v>
      </c>
      <c r="E224" s="133" t="s">
        <v>745</v>
      </c>
      <c r="F224" s="134" t="s">
        <v>746</v>
      </c>
      <c r="G224" s="135" t="s">
        <v>171</v>
      </c>
      <c r="H224" s="136">
        <v>1</v>
      </c>
      <c r="I224" s="137"/>
      <c r="J224" s="138">
        <f t="shared" si="20"/>
        <v>0</v>
      </c>
      <c r="K224" s="139"/>
      <c r="L224" s="30"/>
      <c r="M224" s="140" t="s">
        <v>1</v>
      </c>
      <c r="N224" s="141" t="s">
        <v>40</v>
      </c>
      <c r="P224" s="142">
        <f t="shared" si="21"/>
        <v>0</v>
      </c>
      <c r="Q224" s="142">
        <v>1.1999999999999999E-3</v>
      </c>
      <c r="R224" s="142">
        <f t="shared" si="22"/>
        <v>1.1999999999999999E-3</v>
      </c>
      <c r="S224" s="142">
        <v>0</v>
      </c>
      <c r="T224" s="143">
        <f t="shared" si="23"/>
        <v>0</v>
      </c>
      <c r="AR224" s="144" t="s">
        <v>211</v>
      </c>
      <c r="AT224" s="144" t="s">
        <v>143</v>
      </c>
      <c r="AU224" s="144" t="s">
        <v>85</v>
      </c>
      <c r="AY224" s="15" t="s">
        <v>140</v>
      </c>
      <c r="BE224" s="145">
        <f t="shared" si="24"/>
        <v>0</v>
      </c>
      <c r="BF224" s="145">
        <f t="shared" si="25"/>
        <v>0</v>
      </c>
      <c r="BG224" s="145">
        <f t="shared" si="26"/>
        <v>0</v>
      </c>
      <c r="BH224" s="145">
        <f t="shared" si="27"/>
        <v>0</v>
      </c>
      <c r="BI224" s="145">
        <f t="shared" si="28"/>
        <v>0</v>
      </c>
      <c r="BJ224" s="15" t="s">
        <v>83</v>
      </c>
      <c r="BK224" s="145">
        <f t="shared" si="29"/>
        <v>0</v>
      </c>
      <c r="BL224" s="15" t="s">
        <v>211</v>
      </c>
      <c r="BM224" s="144" t="s">
        <v>748</v>
      </c>
    </row>
    <row r="225" spans="2:65" s="1" customFormat="1" ht="37.9" customHeight="1">
      <c r="B225" s="30"/>
      <c r="C225" s="132" t="s">
        <v>429</v>
      </c>
      <c r="D225" s="132" t="s">
        <v>143</v>
      </c>
      <c r="E225" s="133" t="s">
        <v>749</v>
      </c>
      <c r="F225" s="134" t="s">
        <v>750</v>
      </c>
      <c r="G225" s="135" t="s">
        <v>171</v>
      </c>
      <c r="H225" s="136">
        <v>2</v>
      </c>
      <c r="I225" s="137"/>
      <c r="J225" s="138">
        <f t="shared" si="20"/>
        <v>0</v>
      </c>
      <c r="K225" s="139"/>
      <c r="L225" s="30"/>
      <c r="M225" s="140" t="s">
        <v>1</v>
      </c>
      <c r="N225" s="141" t="s">
        <v>40</v>
      </c>
      <c r="P225" s="142">
        <f t="shared" si="21"/>
        <v>0</v>
      </c>
      <c r="Q225" s="142">
        <v>3.8899999999999998E-3</v>
      </c>
      <c r="R225" s="142">
        <f t="shared" si="22"/>
        <v>7.7799999999999996E-3</v>
      </c>
      <c r="S225" s="142">
        <v>0</v>
      </c>
      <c r="T225" s="143">
        <f t="shared" si="23"/>
        <v>0</v>
      </c>
      <c r="AR225" s="144" t="s">
        <v>211</v>
      </c>
      <c r="AT225" s="144" t="s">
        <v>143</v>
      </c>
      <c r="AU225" s="144" t="s">
        <v>85</v>
      </c>
      <c r="AY225" s="15" t="s">
        <v>140</v>
      </c>
      <c r="BE225" s="145">
        <f t="shared" si="24"/>
        <v>0</v>
      </c>
      <c r="BF225" s="145">
        <f t="shared" si="25"/>
        <v>0</v>
      </c>
      <c r="BG225" s="145">
        <f t="shared" si="26"/>
        <v>0</v>
      </c>
      <c r="BH225" s="145">
        <f t="shared" si="27"/>
        <v>0</v>
      </c>
      <c r="BI225" s="145">
        <f t="shared" si="28"/>
        <v>0</v>
      </c>
      <c r="BJ225" s="15" t="s">
        <v>83</v>
      </c>
      <c r="BK225" s="145">
        <f t="shared" si="29"/>
        <v>0</v>
      </c>
      <c r="BL225" s="15" t="s">
        <v>211</v>
      </c>
      <c r="BM225" s="144" t="s">
        <v>751</v>
      </c>
    </row>
    <row r="226" spans="2:65" s="1" customFormat="1" ht="37.9" customHeight="1">
      <c r="B226" s="30"/>
      <c r="C226" s="132" t="s">
        <v>433</v>
      </c>
      <c r="D226" s="132" t="s">
        <v>143</v>
      </c>
      <c r="E226" s="133" t="s">
        <v>749</v>
      </c>
      <c r="F226" s="134" t="s">
        <v>750</v>
      </c>
      <c r="G226" s="135" t="s">
        <v>171</v>
      </c>
      <c r="H226" s="136">
        <v>1</v>
      </c>
      <c r="I226" s="137"/>
      <c r="J226" s="138">
        <f t="shared" si="20"/>
        <v>0</v>
      </c>
      <c r="K226" s="139"/>
      <c r="L226" s="30"/>
      <c r="M226" s="140" t="s">
        <v>1</v>
      </c>
      <c r="N226" s="141" t="s">
        <v>40</v>
      </c>
      <c r="P226" s="142">
        <f t="shared" si="21"/>
        <v>0</v>
      </c>
      <c r="Q226" s="142">
        <v>3.8899999999999998E-3</v>
      </c>
      <c r="R226" s="142">
        <f t="shared" si="22"/>
        <v>3.8899999999999998E-3</v>
      </c>
      <c r="S226" s="142">
        <v>0</v>
      </c>
      <c r="T226" s="143">
        <f t="shared" si="23"/>
        <v>0</v>
      </c>
      <c r="AR226" s="144" t="s">
        <v>211</v>
      </c>
      <c r="AT226" s="144" t="s">
        <v>143</v>
      </c>
      <c r="AU226" s="144" t="s">
        <v>85</v>
      </c>
      <c r="AY226" s="15" t="s">
        <v>140</v>
      </c>
      <c r="BE226" s="145">
        <f t="shared" si="24"/>
        <v>0</v>
      </c>
      <c r="BF226" s="145">
        <f t="shared" si="25"/>
        <v>0</v>
      </c>
      <c r="BG226" s="145">
        <f t="shared" si="26"/>
        <v>0</v>
      </c>
      <c r="BH226" s="145">
        <f t="shared" si="27"/>
        <v>0</v>
      </c>
      <c r="BI226" s="145">
        <f t="shared" si="28"/>
        <v>0</v>
      </c>
      <c r="BJ226" s="15" t="s">
        <v>83</v>
      </c>
      <c r="BK226" s="145">
        <f t="shared" si="29"/>
        <v>0</v>
      </c>
      <c r="BL226" s="15" t="s">
        <v>211</v>
      </c>
      <c r="BM226" s="144" t="s">
        <v>752</v>
      </c>
    </row>
    <row r="227" spans="2:65" s="1" customFormat="1" ht="24.2" customHeight="1">
      <c r="B227" s="30"/>
      <c r="C227" s="132" t="s">
        <v>437</v>
      </c>
      <c r="D227" s="132" t="s">
        <v>143</v>
      </c>
      <c r="E227" s="133" t="s">
        <v>753</v>
      </c>
      <c r="F227" s="134" t="s">
        <v>754</v>
      </c>
      <c r="G227" s="135" t="s">
        <v>457</v>
      </c>
      <c r="H227" s="136">
        <v>290</v>
      </c>
      <c r="I227" s="137"/>
      <c r="J227" s="138">
        <f t="shared" si="20"/>
        <v>0</v>
      </c>
      <c r="K227" s="139"/>
      <c r="L227" s="30"/>
      <c r="M227" s="140" t="s">
        <v>1</v>
      </c>
      <c r="N227" s="141" t="s">
        <v>40</v>
      </c>
      <c r="P227" s="142">
        <f t="shared" si="21"/>
        <v>0</v>
      </c>
      <c r="Q227" s="142">
        <v>7.2999999999999996E-4</v>
      </c>
      <c r="R227" s="142">
        <f t="shared" si="22"/>
        <v>0.2117</v>
      </c>
      <c r="S227" s="142">
        <v>0</v>
      </c>
      <c r="T227" s="143">
        <f t="shared" si="23"/>
        <v>0</v>
      </c>
      <c r="AR227" s="144" t="s">
        <v>211</v>
      </c>
      <c r="AT227" s="144" t="s">
        <v>143</v>
      </c>
      <c r="AU227" s="144" t="s">
        <v>85</v>
      </c>
      <c r="AY227" s="15" t="s">
        <v>140</v>
      </c>
      <c r="BE227" s="145">
        <f t="shared" si="24"/>
        <v>0</v>
      </c>
      <c r="BF227" s="145">
        <f t="shared" si="25"/>
        <v>0</v>
      </c>
      <c r="BG227" s="145">
        <f t="shared" si="26"/>
        <v>0</v>
      </c>
      <c r="BH227" s="145">
        <f t="shared" si="27"/>
        <v>0</v>
      </c>
      <c r="BI227" s="145">
        <f t="shared" si="28"/>
        <v>0</v>
      </c>
      <c r="BJ227" s="15" t="s">
        <v>83</v>
      </c>
      <c r="BK227" s="145">
        <f t="shared" si="29"/>
        <v>0</v>
      </c>
      <c r="BL227" s="15" t="s">
        <v>211</v>
      </c>
      <c r="BM227" s="144" t="s">
        <v>755</v>
      </c>
    </row>
    <row r="228" spans="2:65" s="1" customFormat="1" ht="24.2" customHeight="1">
      <c r="B228" s="30"/>
      <c r="C228" s="132" t="s">
        <v>443</v>
      </c>
      <c r="D228" s="132" t="s">
        <v>143</v>
      </c>
      <c r="E228" s="133" t="s">
        <v>756</v>
      </c>
      <c r="F228" s="134" t="s">
        <v>757</v>
      </c>
      <c r="G228" s="135" t="s">
        <v>457</v>
      </c>
      <c r="H228" s="136">
        <v>26</v>
      </c>
      <c r="I228" s="137"/>
      <c r="J228" s="138">
        <f t="shared" si="20"/>
        <v>0</v>
      </c>
      <c r="K228" s="139"/>
      <c r="L228" s="30"/>
      <c r="M228" s="140" t="s">
        <v>1</v>
      </c>
      <c r="N228" s="141" t="s">
        <v>40</v>
      </c>
      <c r="P228" s="142">
        <f t="shared" si="21"/>
        <v>0</v>
      </c>
      <c r="Q228" s="142">
        <v>9.7999999999999997E-4</v>
      </c>
      <c r="R228" s="142">
        <f t="shared" si="22"/>
        <v>2.5479999999999999E-2</v>
      </c>
      <c r="S228" s="142">
        <v>0</v>
      </c>
      <c r="T228" s="143">
        <f t="shared" si="23"/>
        <v>0</v>
      </c>
      <c r="AR228" s="144" t="s">
        <v>211</v>
      </c>
      <c r="AT228" s="144" t="s">
        <v>143</v>
      </c>
      <c r="AU228" s="144" t="s">
        <v>85</v>
      </c>
      <c r="AY228" s="15" t="s">
        <v>140</v>
      </c>
      <c r="BE228" s="145">
        <f t="shared" si="24"/>
        <v>0</v>
      </c>
      <c r="BF228" s="145">
        <f t="shared" si="25"/>
        <v>0</v>
      </c>
      <c r="BG228" s="145">
        <f t="shared" si="26"/>
        <v>0</v>
      </c>
      <c r="BH228" s="145">
        <f t="shared" si="27"/>
        <v>0</v>
      </c>
      <c r="BI228" s="145">
        <f t="shared" si="28"/>
        <v>0</v>
      </c>
      <c r="BJ228" s="15" t="s">
        <v>83</v>
      </c>
      <c r="BK228" s="145">
        <f t="shared" si="29"/>
        <v>0</v>
      </c>
      <c r="BL228" s="15" t="s">
        <v>211</v>
      </c>
      <c r="BM228" s="144" t="s">
        <v>758</v>
      </c>
    </row>
    <row r="229" spans="2:65" s="1" customFormat="1" ht="24.2" customHeight="1">
      <c r="B229" s="30"/>
      <c r="C229" s="132" t="s">
        <v>449</v>
      </c>
      <c r="D229" s="132" t="s">
        <v>143</v>
      </c>
      <c r="E229" s="133" t="s">
        <v>759</v>
      </c>
      <c r="F229" s="134" t="s">
        <v>760</v>
      </c>
      <c r="G229" s="135" t="s">
        <v>457</v>
      </c>
      <c r="H229" s="136">
        <v>39</v>
      </c>
      <c r="I229" s="137"/>
      <c r="J229" s="138">
        <f t="shared" si="20"/>
        <v>0</v>
      </c>
      <c r="K229" s="139"/>
      <c r="L229" s="30"/>
      <c r="M229" s="140" t="s">
        <v>1</v>
      </c>
      <c r="N229" s="141" t="s">
        <v>40</v>
      </c>
      <c r="P229" s="142">
        <f t="shared" si="21"/>
        <v>0</v>
      </c>
      <c r="Q229" s="142">
        <v>1.2999999999999999E-3</v>
      </c>
      <c r="R229" s="142">
        <f t="shared" si="22"/>
        <v>5.0699999999999995E-2</v>
      </c>
      <c r="S229" s="142">
        <v>0</v>
      </c>
      <c r="T229" s="143">
        <f t="shared" si="23"/>
        <v>0</v>
      </c>
      <c r="AR229" s="144" t="s">
        <v>211</v>
      </c>
      <c r="AT229" s="144" t="s">
        <v>143</v>
      </c>
      <c r="AU229" s="144" t="s">
        <v>85</v>
      </c>
      <c r="AY229" s="15" t="s">
        <v>140</v>
      </c>
      <c r="BE229" s="145">
        <f t="shared" si="24"/>
        <v>0</v>
      </c>
      <c r="BF229" s="145">
        <f t="shared" si="25"/>
        <v>0</v>
      </c>
      <c r="BG229" s="145">
        <f t="shared" si="26"/>
        <v>0</v>
      </c>
      <c r="BH229" s="145">
        <f t="shared" si="27"/>
        <v>0</v>
      </c>
      <c r="BI229" s="145">
        <f t="shared" si="28"/>
        <v>0</v>
      </c>
      <c r="BJ229" s="15" t="s">
        <v>83</v>
      </c>
      <c r="BK229" s="145">
        <f t="shared" si="29"/>
        <v>0</v>
      </c>
      <c r="BL229" s="15" t="s">
        <v>211</v>
      </c>
      <c r="BM229" s="144" t="s">
        <v>761</v>
      </c>
    </row>
    <row r="230" spans="2:65" s="1" customFormat="1" ht="24.2" customHeight="1">
      <c r="B230" s="30"/>
      <c r="C230" s="132" t="s">
        <v>454</v>
      </c>
      <c r="D230" s="132" t="s">
        <v>143</v>
      </c>
      <c r="E230" s="133" t="s">
        <v>762</v>
      </c>
      <c r="F230" s="134" t="s">
        <v>763</v>
      </c>
      <c r="G230" s="135" t="s">
        <v>457</v>
      </c>
      <c r="H230" s="136">
        <v>70</v>
      </c>
      <c r="I230" s="137"/>
      <c r="J230" s="138">
        <f t="shared" si="20"/>
        <v>0</v>
      </c>
      <c r="K230" s="139"/>
      <c r="L230" s="30"/>
      <c r="M230" s="140" t="s">
        <v>1</v>
      </c>
      <c r="N230" s="141" t="s">
        <v>40</v>
      </c>
      <c r="P230" s="142">
        <f t="shared" si="21"/>
        <v>0</v>
      </c>
      <c r="Q230" s="142">
        <v>2.2210000000000001E-2</v>
      </c>
      <c r="R230" s="142">
        <f t="shared" si="22"/>
        <v>1.5547</v>
      </c>
      <c r="S230" s="142">
        <v>0</v>
      </c>
      <c r="T230" s="143">
        <f t="shared" si="23"/>
        <v>0</v>
      </c>
      <c r="AR230" s="144" t="s">
        <v>211</v>
      </c>
      <c r="AT230" s="144" t="s">
        <v>143</v>
      </c>
      <c r="AU230" s="144" t="s">
        <v>85</v>
      </c>
      <c r="AY230" s="15" t="s">
        <v>140</v>
      </c>
      <c r="BE230" s="145">
        <f t="shared" si="24"/>
        <v>0</v>
      </c>
      <c r="BF230" s="145">
        <f t="shared" si="25"/>
        <v>0</v>
      </c>
      <c r="BG230" s="145">
        <f t="shared" si="26"/>
        <v>0</v>
      </c>
      <c r="BH230" s="145">
        <f t="shared" si="27"/>
        <v>0</v>
      </c>
      <c r="BI230" s="145">
        <f t="shared" si="28"/>
        <v>0</v>
      </c>
      <c r="BJ230" s="15" t="s">
        <v>83</v>
      </c>
      <c r="BK230" s="145">
        <f t="shared" si="29"/>
        <v>0</v>
      </c>
      <c r="BL230" s="15" t="s">
        <v>211</v>
      </c>
      <c r="BM230" s="144" t="s">
        <v>764</v>
      </c>
    </row>
    <row r="231" spans="2:65" s="1" customFormat="1" ht="49.15" customHeight="1">
      <c r="B231" s="30"/>
      <c r="C231" s="132" t="s">
        <v>459</v>
      </c>
      <c r="D231" s="132" t="s">
        <v>143</v>
      </c>
      <c r="E231" s="133" t="s">
        <v>765</v>
      </c>
      <c r="F231" s="134" t="s">
        <v>766</v>
      </c>
      <c r="G231" s="135" t="s">
        <v>457</v>
      </c>
      <c r="H231" s="136">
        <v>164</v>
      </c>
      <c r="I231" s="137"/>
      <c r="J231" s="138">
        <f t="shared" si="20"/>
        <v>0</v>
      </c>
      <c r="K231" s="139"/>
      <c r="L231" s="30"/>
      <c r="M231" s="140" t="s">
        <v>1</v>
      </c>
      <c r="N231" s="141" t="s">
        <v>40</v>
      </c>
      <c r="P231" s="142">
        <f t="shared" si="21"/>
        <v>0</v>
      </c>
      <c r="Q231" s="142">
        <v>4.0000000000000003E-5</v>
      </c>
      <c r="R231" s="142">
        <f t="shared" si="22"/>
        <v>6.5600000000000007E-3</v>
      </c>
      <c r="S231" s="142">
        <v>0</v>
      </c>
      <c r="T231" s="143">
        <f t="shared" si="23"/>
        <v>0</v>
      </c>
      <c r="AR231" s="144" t="s">
        <v>211</v>
      </c>
      <c r="AT231" s="144" t="s">
        <v>143</v>
      </c>
      <c r="AU231" s="144" t="s">
        <v>85</v>
      </c>
      <c r="AY231" s="15" t="s">
        <v>140</v>
      </c>
      <c r="BE231" s="145">
        <f t="shared" si="24"/>
        <v>0</v>
      </c>
      <c r="BF231" s="145">
        <f t="shared" si="25"/>
        <v>0</v>
      </c>
      <c r="BG231" s="145">
        <f t="shared" si="26"/>
        <v>0</v>
      </c>
      <c r="BH231" s="145">
        <f t="shared" si="27"/>
        <v>0</v>
      </c>
      <c r="BI231" s="145">
        <f t="shared" si="28"/>
        <v>0</v>
      </c>
      <c r="BJ231" s="15" t="s">
        <v>83</v>
      </c>
      <c r="BK231" s="145">
        <f t="shared" si="29"/>
        <v>0</v>
      </c>
      <c r="BL231" s="15" t="s">
        <v>211</v>
      </c>
      <c r="BM231" s="144" t="s">
        <v>767</v>
      </c>
    </row>
    <row r="232" spans="2:65" s="1" customFormat="1" ht="55.5" customHeight="1">
      <c r="B232" s="30"/>
      <c r="C232" s="132" t="s">
        <v>464</v>
      </c>
      <c r="D232" s="132" t="s">
        <v>143</v>
      </c>
      <c r="E232" s="133" t="s">
        <v>768</v>
      </c>
      <c r="F232" s="134" t="s">
        <v>769</v>
      </c>
      <c r="G232" s="135" t="s">
        <v>457</v>
      </c>
      <c r="H232" s="136">
        <v>58</v>
      </c>
      <c r="I232" s="137"/>
      <c r="J232" s="138">
        <f t="shared" si="20"/>
        <v>0</v>
      </c>
      <c r="K232" s="139"/>
      <c r="L232" s="30"/>
      <c r="M232" s="140" t="s">
        <v>1</v>
      </c>
      <c r="N232" s="141" t="s">
        <v>40</v>
      </c>
      <c r="P232" s="142">
        <f t="shared" si="21"/>
        <v>0</v>
      </c>
      <c r="Q232" s="142">
        <v>5.0000000000000002E-5</v>
      </c>
      <c r="R232" s="142">
        <f t="shared" si="22"/>
        <v>2.9000000000000002E-3</v>
      </c>
      <c r="S232" s="142">
        <v>0</v>
      </c>
      <c r="T232" s="143">
        <f t="shared" si="23"/>
        <v>0</v>
      </c>
      <c r="AR232" s="144" t="s">
        <v>211</v>
      </c>
      <c r="AT232" s="144" t="s">
        <v>143</v>
      </c>
      <c r="AU232" s="144" t="s">
        <v>85</v>
      </c>
      <c r="AY232" s="15" t="s">
        <v>140</v>
      </c>
      <c r="BE232" s="145">
        <f t="shared" si="24"/>
        <v>0</v>
      </c>
      <c r="BF232" s="145">
        <f t="shared" si="25"/>
        <v>0</v>
      </c>
      <c r="BG232" s="145">
        <f t="shared" si="26"/>
        <v>0</v>
      </c>
      <c r="BH232" s="145">
        <f t="shared" si="27"/>
        <v>0</v>
      </c>
      <c r="BI232" s="145">
        <f t="shared" si="28"/>
        <v>0</v>
      </c>
      <c r="BJ232" s="15" t="s">
        <v>83</v>
      </c>
      <c r="BK232" s="145">
        <f t="shared" si="29"/>
        <v>0</v>
      </c>
      <c r="BL232" s="15" t="s">
        <v>211</v>
      </c>
      <c r="BM232" s="144" t="s">
        <v>770</v>
      </c>
    </row>
    <row r="233" spans="2:65" s="1" customFormat="1" ht="55.5" customHeight="1">
      <c r="B233" s="30"/>
      <c r="C233" s="132" t="s">
        <v>470</v>
      </c>
      <c r="D233" s="132" t="s">
        <v>143</v>
      </c>
      <c r="E233" s="133" t="s">
        <v>771</v>
      </c>
      <c r="F233" s="134" t="s">
        <v>772</v>
      </c>
      <c r="G233" s="135" t="s">
        <v>457</v>
      </c>
      <c r="H233" s="136">
        <v>30</v>
      </c>
      <c r="I233" s="137"/>
      <c r="J233" s="138">
        <f t="shared" si="20"/>
        <v>0</v>
      </c>
      <c r="K233" s="139"/>
      <c r="L233" s="30"/>
      <c r="M233" s="140" t="s">
        <v>1</v>
      </c>
      <c r="N233" s="141" t="s">
        <v>40</v>
      </c>
      <c r="P233" s="142">
        <f t="shared" si="21"/>
        <v>0</v>
      </c>
      <c r="Q233" s="142">
        <v>6.9999999999999994E-5</v>
      </c>
      <c r="R233" s="142">
        <f t="shared" si="22"/>
        <v>2.0999999999999999E-3</v>
      </c>
      <c r="S233" s="142">
        <v>0</v>
      </c>
      <c r="T233" s="143">
        <f t="shared" si="23"/>
        <v>0</v>
      </c>
      <c r="AR233" s="144" t="s">
        <v>211</v>
      </c>
      <c r="AT233" s="144" t="s">
        <v>143</v>
      </c>
      <c r="AU233" s="144" t="s">
        <v>85</v>
      </c>
      <c r="AY233" s="15" t="s">
        <v>140</v>
      </c>
      <c r="BE233" s="145">
        <f t="shared" si="24"/>
        <v>0</v>
      </c>
      <c r="BF233" s="145">
        <f t="shared" si="25"/>
        <v>0</v>
      </c>
      <c r="BG233" s="145">
        <f t="shared" si="26"/>
        <v>0</v>
      </c>
      <c r="BH233" s="145">
        <f t="shared" si="27"/>
        <v>0</v>
      </c>
      <c r="BI233" s="145">
        <f t="shared" si="28"/>
        <v>0</v>
      </c>
      <c r="BJ233" s="15" t="s">
        <v>83</v>
      </c>
      <c r="BK233" s="145">
        <f t="shared" si="29"/>
        <v>0</v>
      </c>
      <c r="BL233" s="15" t="s">
        <v>211</v>
      </c>
      <c r="BM233" s="144" t="s">
        <v>773</v>
      </c>
    </row>
    <row r="234" spans="2:65" s="1" customFormat="1" ht="55.5" customHeight="1">
      <c r="B234" s="30"/>
      <c r="C234" s="132" t="s">
        <v>474</v>
      </c>
      <c r="D234" s="132" t="s">
        <v>143</v>
      </c>
      <c r="E234" s="133" t="s">
        <v>774</v>
      </c>
      <c r="F234" s="134" t="s">
        <v>775</v>
      </c>
      <c r="G234" s="135" t="s">
        <v>457</v>
      </c>
      <c r="H234" s="136">
        <v>70</v>
      </c>
      <c r="I234" s="137"/>
      <c r="J234" s="138">
        <f t="shared" si="20"/>
        <v>0</v>
      </c>
      <c r="K234" s="139"/>
      <c r="L234" s="30"/>
      <c r="M234" s="140" t="s">
        <v>1</v>
      </c>
      <c r="N234" s="141" t="s">
        <v>40</v>
      </c>
      <c r="P234" s="142">
        <f t="shared" si="21"/>
        <v>0</v>
      </c>
      <c r="Q234" s="142">
        <v>2.0000000000000001E-4</v>
      </c>
      <c r="R234" s="142">
        <f t="shared" si="22"/>
        <v>1.4E-2</v>
      </c>
      <c r="S234" s="142">
        <v>0</v>
      </c>
      <c r="T234" s="143">
        <f t="shared" si="23"/>
        <v>0</v>
      </c>
      <c r="AR234" s="144" t="s">
        <v>211</v>
      </c>
      <c r="AT234" s="144" t="s">
        <v>143</v>
      </c>
      <c r="AU234" s="144" t="s">
        <v>85</v>
      </c>
      <c r="AY234" s="15" t="s">
        <v>140</v>
      </c>
      <c r="BE234" s="145">
        <f t="shared" si="24"/>
        <v>0</v>
      </c>
      <c r="BF234" s="145">
        <f t="shared" si="25"/>
        <v>0</v>
      </c>
      <c r="BG234" s="145">
        <f t="shared" si="26"/>
        <v>0</v>
      </c>
      <c r="BH234" s="145">
        <f t="shared" si="27"/>
        <v>0</v>
      </c>
      <c r="BI234" s="145">
        <f t="shared" si="28"/>
        <v>0</v>
      </c>
      <c r="BJ234" s="15" t="s">
        <v>83</v>
      </c>
      <c r="BK234" s="145">
        <f t="shared" si="29"/>
        <v>0</v>
      </c>
      <c r="BL234" s="15" t="s">
        <v>211</v>
      </c>
      <c r="BM234" s="144" t="s">
        <v>776</v>
      </c>
    </row>
    <row r="235" spans="2:65" s="1" customFormat="1" ht="55.5" customHeight="1">
      <c r="B235" s="30"/>
      <c r="C235" s="132" t="s">
        <v>480</v>
      </c>
      <c r="D235" s="132" t="s">
        <v>143</v>
      </c>
      <c r="E235" s="133" t="s">
        <v>777</v>
      </c>
      <c r="F235" s="134" t="s">
        <v>778</v>
      </c>
      <c r="G235" s="135" t="s">
        <v>457</v>
      </c>
      <c r="H235" s="136">
        <v>3</v>
      </c>
      <c r="I235" s="137"/>
      <c r="J235" s="138">
        <f t="shared" si="20"/>
        <v>0</v>
      </c>
      <c r="K235" s="139"/>
      <c r="L235" s="30"/>
      <c r="M235" s="140" t="s">
        <v>1</v>
      </c>
      <c r="N235" s="141" t="s">
        <v>40</v>
      </c>
      <c r="P235" s="142">
        <f t="shared" si="21"/>
        <v>0</v>
      </c>
      <c r="Q235" s="142">
        <v>2.4000000000000001E-4</v>
      </c>
      <c r="R235" s="142">
        <f t="shared" si="22"/>
        <v>7.2000000000000005E-4</v>
      </c>
      <c r="S235" s="142">
        <v>0</v>
      </c>
      <c r="T235" s="143">
        <f t="shared" si="23"/>
        <v>0</v>
      </c>
      <c r="AR235" s="144" t="s">
        <v>211</v>
      </c>
      <c r="AT235" s="144" t="s">
        <v>143</v>
      </c>
      <c r="AU235" s="144" t="s">
        <v>85</v>
      </c>
      <c r="AY235" s="15" t="s">
        <v>140</v>
      </c>
      <c r="BE235" s="145">
        <f t="shared" si="24"/>
        <v>0</v>
      </c>
      <c r="BF235" s="145">
        <f t="shared" si="25"/>
        <v>0</v>
      </c>
      <c r="BG235" s="145">
        <f t="shared" si="26"/>
        <v>0</v>
      </c>
      <c r="BH235" s="145">
        <f t="shared" si="27"/>
        <v>0</v>
      </c>
      <c r="BI235" s="145">
        <f t="shared" si="28"/>
        <v>0</v>
      </c>
      <c r="BJ235" s="15" t="s">
        <v>83</v>
      </c>
      <c r="BK235" s="145">
        <f t="shared" si="29"/>
        <v>0</v>
      </c>
      <c r="BL235" s="15" t="s">
        <v>211</v>
      </c>
      <c r="BM235" s="144" t="s">
        <v>779</v>
      </c>
    </row>
    <row r="236" spans="2:65" s="1" customFormat="1" ht="55.5" customHeight="1">
      <c r="B236" s="30"/>
      <c r="C236" s="132" t="s">
        <v>484</v>
      </c>
      <c r="D236" s="132" t="s">
        <v>143</v>
      </c>
      <c r="E236" s="133" t="s">
        <v>780</v>
      </c>
      <c r="F236" s="134" t="s">
        <v>781</v>
      </c>
      <c r="G236" s="135" t="s">
        <v>457</v>
      </c>
      <c r="H236" s="136">
        <v>70</v>
      </c>
      <c r="I236" s="137"/>
      <c r="J236" s="138">
        <f t="shared" si="20"/>
        <v>0</v>
      </c>
      <c r="K236" s="139"/>
      <c r="L236" s="30"/>
      <c r="M236" s="140" t="s">
        <v>1</v>
      </c>
      <c r="N236" s="141" t="s">
        <v>40</v>
      </c>
      <c r="P236" s="142">
        <f t="shared" si="21"/>
        <v>0</v>
      </c>
      <c r="Q236" s="142">
        <v>3.4000000000000002E-4</v>
      </c>
      <c r="R236" s="142">
        <f t="shared" si="22"/>
        <v>2.3800000000000002E-2</v>
      </c>
      <c r="S236" s="142">
        <v>0</v>
      </c>
      <c r="T236" s="143">
        <f t="shared" si="23"/>
        <v>0</v>
      </c>
      <c r="AR236" s="144" t="s">
        <v>211</v>
      </c>
      <c r="AT236" s="144" t="s">
        <v>143</v>
      </c>
      <c r="AU236" s="144" t="s">
        <v>85</v>
      </c>
      <c r="AY236" s="15" t="s">
        <v>140</v>
      </c>
      <c r="BE236" s="145">
        <f t="shared" si="24"/>
        <v>0</v>
      </c>
      <c r="BF236" s="145">
        <f t="shared" si="25"/>
        <v>0</v>
      </c>
      <c r="BG236" s="145">
        <f t="shared" si="26"/>
        <v>0</v>
      </c>
      <c r="BH236" s="145">
        <f t="shared" si="27"/>
        <v>0</v>
      </c>
      <c r="BI236" s="145">
        <f t="shared" si="28"/>
        <v>0</v>
      </c>
      <c r="BJ236" s="15" t="s">
        <v>83</v>
      </c>
      <c r="BK236" s="145">
        <f t="shared" si="29"/>
        <v>0</v>
      </c>
      <c r="BL236" s="15" t="s">
        <v>211</v>
      </c>
      <c r="BM236" s="144" t="s">
        <v>782</v>
      </c>
    </row>
    <row r="237" spans="2:65" s="1" customFormat="1" ht="16.5" customHeight="1">
      <c r="B237" s="30"/>
      <c r="C237" s="132" t="s">
        <v>488</v>
      </c>
      <c r="D237" s="132" t="s">
        <v>143</v>
      </c>
      <c r="E237" s="133" t="s">
        <v>783</v>
      </c>
      <c r="F237" s="134" t="s">
        <v>784</v>
      </c>
      <c r="G237" s="135" t="s">
        <v>457</v>
      </c>
      <c r="H237" s="136">
        <v>68</v>
      </c>
      <c r="I237" s="137"/>
      <c r="J237" s="138">
        <f t="shared" si="20"/>
        <v>0</v>
      </c>
      <c r="K237" s="139"/>
      <c r="L237" s="30"/>
      <c r="M237" s="140" t="s">
        <v>1</v>
      </c>
      <c r="N237" s="141" t="s">
        <v>40</v>
      </c>
      <c r="P237" s="142">
        <f t="shared" si="21"/>
        <v>0</v>
      </c>
      <c r="Q237" s="142">
        <v>1.9000000000000001E-4</v>
      </c>
      <c r="R237" s="142">
        <f t="shared" si="22"/>
        <v>1.2920000000000001E-2</v>
      </c>
      <c r="S237" s="142">
        <v>0</v>
      </c>
      <c r="T237" s="143">
        <f t="shared" si="23"/>
        <v>0</v>
      </c>
      <c r="AR237" s="144" t="s">
        <v>211</v>
      </c>
      <c r="AT237" s="144" t="s">
        <v>143</v>
      </c>
      <c r="AU237" s="144" t="s">
        <v>85</v>
      </c>
      <c r="AY237" s="15" t="s">
        <v>140</v>
      </c>
      <c r="BE237" s="145">
        <f t="shared" si="24"/>
        <v>0</v>
      </c>
      <c r="BF237" s="145">
        <f t="shared" si="25"/>
        <v>0</v>
      </c>
      <c r="BG237" s="145">
        <f t="shared" si="26"/>
        <v>0</v>
      </c>
      <c r="BH237" s="145">
        <f t="shared" si="27"/>
        <v>0</v>
      </c>
      <c r="BI237" s="145">
        <f t="shared" si="28"/>
        <v>0</v>
      </c>
      <c r="BJ237" s="15" t="s">
        <v>83</v>
      </c>
      <c r="BK237" s="145">
        <f t="shared" si="29"/>
        <v>0</v>
      </c>
      <c r="BL237" s="15" t="s">
        <v>211</v>
      </c>
      <c r="BM237" s="144" t="s">
        <v>785</v>
      </c>
    </row>
    <row r="238" spans="2:65" s="1" customFormat="1" ht="16.5" customHeight="1">
      <c r="B238" s="30"/>
      <c r="C238" s="132" t="s">
        <v>493</v>
      </c>
      <c r="D238" s="132" t="s">
        <v>143</v>
      </c>
      <c r="E238" s="133" t="s">
        <v>786</v>
      </c>
      <c r="F238" s="134" t="s">
        <v>787</v>
      </c>
      <c r="G238" s="135" t="s">
        <v>457</v>
      </c>
      <c r="H238" s="136">
        <v>16</v>
      </c>
      <c r="I238" s="137"/>
      <c r="J238" s="138">
        <f t="shared" si="20"/>
        <v>0</v>
      </c>
      <c r="K238" s="139"/>
      <c r="L238" s="30"/>
      <c r="M238" s="140" t="s">
        <v>1</v>
      </c>
      <c r="N238" s="141" t="s">
        <v>40</v>
      </c>
      <c r="P238" s="142">
        <f t="shared" si="21"/>
        <v>0</v>
      </c>
      <c r="Q238" s="142">
        <v>2.5000000000000001E-4</v>
      </c>
      <c r="R238" s="142">
        <f t="shared" si="22"/>
        <v>4.0000000000000001E-3</v>
      </c>
      <c r="S238" s="142">
        <v>0</v>
      </c>
      <c r="T238" s="143">
        <f t="shared" si="23"/>
        <v>0</v>
      </c>
      <c r="AR238" s="144" t="s">
        <v>211</v>
      </c>
      <c r="AT238" s="144" t="s">
        <v>143</v>
      </c>
      <c r="AU238" s="144" t="s">
        <v>85</v>
      </c>
      <c r="AY238" s="15" t="s">
        <v>140</v>
      </c>
      <c r="BE238" s="145">
        <f t="shared" si="24"/>
        <v>0</v>
      </c>
      <c r="BF238" s="145">
        <f t="shared" si="25"/>
        <v>0</v>
      </c>
      <c r="BG238" s="145">
        <f t="shared" si="26"/>
        <v>0</v>
      </c>
      <c r="BH238" s="145">
        <f t="shared" si="27"/>
        <v>0</v>
      </c>
      <c r="BI238" s="145">
        <f t="shared" si="28"/>
        <v>0</v>
      </c>
      <c r="BJ238" s="15" t="s">
        <v>83</v>
      </c>
      <c r="BK238" s="145">
        <f t="shared" si="29"/>
        <v>0</v>
      </c>
      <c r="BL238" s="15" t="s">
        <v>211</v>
      </c>
      <c r="BM238" s="144" t="s">
        <v>788</v>
      </c>
    </row>
    <row r="239" spans="2:65" s="1" customFormat="1" ht="16.5" customHeight="1">
      <c r="B239" s="30"/>
      <c r="C239" s="132" t="s">
        <v>499</v>
      </c>
      <c r="D239" s="132" t="s">
        <v>143</v>
      </c>
      <c r="E239" s="133" t="s">
        <v>789</v>
      </c>
      <c r="F239" s="134" t="s">
        <v>790</v>
      </c>
      <c r="G239" s="135" t="s">
        <v>457</v>
      </c>
      <c r="H239" s="136">
        <v>19</v>
      </c>
      <c r="I239" s="137"/>
      <c r="J239" s="138">
        <f t="shared" si="20"/>
        <v>0</v>
      </c>
      <c r="K239" s="139"/>
      <c r="L239" s="30"/>
      <c r="M239" s="140" t="s">
        <v>1</v>
      </c>
      <c r="N239" s="141" t="s">
        <v>40</v>
      </c>
      <c r="P239" s="142">
        <f t="shared" si="21"/>
        <v>0</v>
      </c>
      <c r="Q239" s="142">
        <v>2.5999999999999998E-4</v>
      </c>
      <c r="R239" s="142">
        <f t="shared" si="22"/>
        <v>4.9399999999999999E-3</v>
      </c>
      <c r="S239" s="142">
        <v>0</v>
      </c>
      <c r="T239" s="143">
        <f t="shared" si="23"/>
        <v>0</v>
      </c>
      <c r="AR239" s="144" t="s">
        <v>211</v>
      </c>
      <c r="AT239" s="144" t="s">
        <v>143</v>
      </c>
      <c r="AU239" s="144" t="s">
        <v>85</v>
      </c>
      <c r="AY239" s="15" t="s">
        <v>140</v>
      </c>
      <c r="BE239" s="145">
        <f t="shared" si="24"/>
        <v>0</v>
      </c>
      <c r="BF239" s="145">
        <f t="shared" si="25"/>
        <v>0</v>
      </c>
      <c r="BG239" s="145">
        <f t="shared" si="26"/>
        <v>0</v>
      </c>
      <c r="BH239" s="145">
        <f t="shared" si="27"/>
        <v>0</v>
      </c>
      <c r="BI239" s="145">
        <f t="shared" si="28"/>
        <v>0</v>
      </c>
      <c r="BJ239" s="15" t="s">
        <v>83</v>
      </c>
      <c r="BK239" s="145">
        <f t="shared" si="29"/>
        <v>0</v>
      </c>
      <c r="BL239" s="15" t="s">
        <v>211</v>
      </c>
      <c r="BM239" s="144" t="s">
        <v>791</v>
      </c>
    </row>
    <row r="240" spans="2:65" s="1" customFormat="1" ht="16.5" customHeight="1">
      <c r="B240" s="30"/>
      <c r="C240" s="132" t="s">
        <v>503</v>
      </c>
      <c r="D240" s="132" t="s">
        <v>143</v>
      </c>
      <c r="E240" s="133" t="s">
        <v>792</v>
      </c>
      <c r="F240" s="134" t="s">
        <v>793</v>
      </c>
      <c r="G240" s="135" t="s">
        <v>457</v>
      </c>
      <c r="H240" s="136">
        <v>70</v>
      </c>
      <c r="I240" s="137"/>
      <c r="J240" s="138">
        <f t="shared" si="20"/>
        <v>0</v>
      </c>
      <c r="K240" s="139"/>
      <c r="L240" s="30"/>
      <c r="M240" s="140" t="s">
        <v>1</v>
      </c>
      <c r="N240" s="141" t="s">
        <v>40</v>
      </c>
      <c r="P240" s="142">
        <f t="shared" si="21"/>
        <v>0</v>
      </c>
      <c r="Q240" s="142">
        <v>4.8000000000000001E-4</v>
      </c>
      <c r="R240" s="142">
        <f t="shared" si="22"/>
        <v>3.3599999999999998E-2</v>
      </c>
      <c r="S240" s="142">
        <v>0</v>
      </c>
      <c r="T240" s="143">
        <f t="shared" si="23"/>
        <v>0</v>
      </c>
      <c r="AR240" s="144" t="s">
        <v>211</v>
      </c>
      <c r="AT240" s="144" t="s">
        <v>143</v>
      </c>
      <c r="AU240" s="144" t="s">
        <v>85</v>
      </c>
      <c r="AY240" s="15" t="s">
        <v>140</v>
      </c>
      <c r="BE240" s="145">
        <f t="shared" si="24"/>
        <v>0</v>
      </c>
      <c r="BF240" s="145">
        <f t="shared" si="25"/>
        <v>0</v>
      </c>
      <c r="BG240" s="145">
        <f t="shared" si="26"/>
        <v>0</v>
      </c>
      <c r="BH240" s="145">
        <f t="shared" si="27"/>
        <v>0</v>
      </c>
      <c r="BI240" s="145">
        <f t="shared" si="28"/>
        <v>0</v>
      </c>
      <c r="BJ240" s="15" t="s">
        <v>83</v>
      </c>
      <c r="BK240" s="145">
        <f t="shared" si="29"/>
        <v>0</v>
      </c>
      <c r="BL240" s="15" t="s">
        <v>211</v>
      </c>
      <c r="BM240" s="144" t="s">
        <v>794</v>
      </c>
    </row>
    <row r="241" spans="2:65" s="1" customFormat="1" ht="24.2" customHeight="1">
      <c r="B241" s="30"/>
      <c r="C241" s="132" t="s">
        <v>507</v>
      </c>
      <c r="D241" s="132" t="s">
        <v>143</v>
      </c>
      <c r="E241" s="133" t="s">
        <v>795</v>
      </c>
      <c r="F241" s="134" t="s">
        <v>796</v>
      </c>
      <c r="G241" s="135" t="s">
        <v>171</v>
      </c>
      <c r="H241" s="136">
        <v>115</v>
      </c>
      <c r="I241" s="137"/>
      <c r="J241" s="138">
        <f t="shared" si="20"/>
        <v>0</v>
      </c>
      <c r="K241" s="139"/>
      <c r="L241" s="30"/>
      <c r="M241" s="140" t="s">
        <v>1</v>
      </c>
      <c r="N241" s="141" t="s">
        <v>40</v>
      </c>
      <c r="P241" s="142">
        <f t="shared" si="21"/>
        <v>0</v>
      </c>
      <c r="Q241" s="142">
        <v>0</v>
      </c>
      <c r="R241" s="142">
        <f t="shared" si="22"/>
        <v>0</v>
      </c>
      <c r="S241" s="142">
        <v>0</v>
      </c>
      <c r="T241" s="143">
        <f t="shared" si="23"/>
        <v>0</v>
      </c>
      <c r="AR241" s="144" t="s">
        <v>211</v>
      </c>
      <c r="AT241" s="144" t="s">
        <v>143</v>
      </c>
      <c r="AU241" s="144" t="s">
        <v>85</v>
      </c>
      <c r="AY241" s="15" t="s">
        <v>140</v>
      </c>
      <c r="BE241" s="145">
        <f t="shared" si="24"/>
        <v>0</v>
      </c>
      <c r="BF241" s="145">
        <f t="shared" si="25"/>
        <v>0</v>
      </c>
      <c r="BG241" s="145">
        <f t="shared" si="26"/>
        <v>0</v>
      </c>
      <c r="BH241" s="145">
        <f t="shared" si="27"/>
        <v>0</v>
      </c>
      <c r="BI241" s="145">
        <f t="shared" si="28"/>
        <v>0</v>
      </c>
      <c r="BJ241" s="15" t="s">
        <v>83</v>
      </c>
      <c r="BK241" s="145">
        <f t="shared" si="29"/>
        <v>0</v>
      </c>
      <c r="BL241" s="15" t="s">
        <v>211</v>
      </c>
      <c r="BM241" s="144" t="s">
        <v>797</v>
      </c>
    </row>
    <row r="242" spans="2:65" s="1" customFormat="1" ht="24.2" customHeight="1">
      <c r="B242" s="30"/>
      <c r="C242" s="132" t="s">
        <v>511</v>
      </c>
      <c r="D242" s="132" t="s">
        <v>143</v>
      </c>
      <c r="E242" s="133" t="s">
        <v>798</v>
      </c>
      <c r="F242" s="134" t="s">
        <v>799</v>
      </c>
      <c r="G242" s="135" t="s">
        <v>171</v>
      </c>
      <c r="H242" s="136">
        <v>84</v>
      </c>
      <c r="I242" s="137"/>
      <c r="J242" s="138">
        <f t="shared" si="20"/>
        <v>0</v>
      </c>
      <c r="K242" s="139"/>
      <c r="L242" s="30"/>
      <c r="M242" s="140" t="s">
        <v>1</v>
      </c>
      <c r="N242" s="141" t="s">
        <v>40</v>
      </c>
      <c r="P242" s="142">
        <f t="shared" si="21"/>
        <v>0</v>
      </c>
      <c r="Q242" s="142">
        <v>1.2999999999999999E-4</v>
      </c>
      <c r="R242" s="142">
        <f t="shared" si="22"/>
        <v>1.0919999999999999E-2</v>
      </c>
      <c r="S242" s="142">
        <v>0</v>
      </c>
      <c r="T242" s="143">
        <f t="shared" si="23"/>
        <v>0</v>
      </c>
      <c r="AR242" s="144" t="s">
        <v>211</v>
      </c>
      <c r="AT242" s="144" t="s">
        <v>143</v>
      </c>
      <c r="AU242" s="144" t="s">
        <v>85</v>
      </c>
      <c r="AY242" s="15" t="s">
        <v>140</v>
      </c>
      <c r="BE242" s="145">
        <f t="shared" si="24"/>
        <v>0</v>
      </c>
      <c r="BF242" s="145">
        <f t="shared" si="25"/>
        <v>0</v>
      </c>
      <c r="BG242" s="145">
        <f t="shared" si="26"/>
        <v>0</v>
      </c>
      <c r="BH242" s="145">
        <f t="shared" si="27"/>
        <v>0</v>
      </c>
      <c r="BI242" s="145">
        <f t="shared" si="28"/>
        <v>0</v>
      </c>
      <c r="BJ242" s="15" t="s">
        <v>83</v>
      </c>
      <c r="BK242" s="145">
        <f t="shared" si="29"/>
        <v>0</v>
      </c>
      <c r="BL242" s="15" t="s">
        <v>211</v>
      </c>
      <c r="BM242" s="144" t="s">
        <v>800</v>
      </c>
    </row>
    <row r="243" spans="2:65" s="1" customFormat="1" ht="21.75" customHeight="1">
      <c r="B243" s="30"/>
      <c r="C243" s="132" t="s">
        <v>515</v>
      </c>
      <c r="D243" s="132" t="s">
        <v>143</v>
      </c>
      <c r="E243" s="133" t="s">
        <v>801</v>
      </c>
      <c r="F243" s="134" t="s">
        <v>802</v>
      </c>
      <c r="G243" s="135" t="s">
        <v>803</v>
      </c>
      <c r="H243" s="136">
        <v>3</v>
      </c>
      <c r="I243" s="137"/>
      <c r="J243" s="138">
        <f t="shared" si="20"/>
        <v>0</v>
      </c>
      <c r="K243" s="139"/>
      <c r="L243" s="30"/>
      <c r="M243" s="140" t="s">
        <v>1</v>
      </c>
      <c r="N243" s="141" t="s">
        <v>40</v>
      </c>
      <c r="P243" s="142">
        <f t="shared" si="21"/>
        <v>0</v>
      </c>
      <c r="Q243" s="142">
        <v>2.5000000000000001E-4</v>
      </c>
      <c r="R243" s="142">
        <f t="shared" si="22"/>
        <v>7.5000000000000002E-4</v>
      </c>
      <c r="S243" s="142">
        <v>0</v>
      </c>
      <c r="T243" s="143">
        <f t="shared" si="23"/>
        <v>0</v>
      </c>
      <c r="AR243" s="144" t="s">
        <v>211</v>
      </c>
      <c r="AT243" s="144" t="s">
        <v>143</v>
      </c>
      <c r="AU243" s="144" t="s">
        <v>85</v>
      </c>
      <c r="AY243" s="15" t="s">
        <v>140</v>
      </c>
      <c r="BE243" s="145">
        <f t="shared" si="24"/>
        <v>0</v>
      </c>
      <c r="BF243" s="145">
        <f t="shared" si="25"/>
        <v>0</v>
      </c>
      <c r="BG243" s="145">
        <f t="shared" si="26"/>
        <v>0</v>
      </c>
      <c r="BH243" s="145">
        <f t="shared" si="27"/>
        <v>0</v>
      </c>
      <c r="BI243" s="145">
        <f t="shared" si="28"/>
        <v>0</v>
      </c>
      <c r="BJ243" s="15" t="s">
        <v>83</v>
      </c>
      <c r="BK243" s="145">
        <f t="shared" si="29"/>
        <v>0</v>
      </c>
      <c r="BL243" s="15" t="s">
        <v>211</v>
      </c>
      <c r="BM243" s="144" t="s">
        <v>804</v>
      </c>
    </row>
    <row r="244" spans="2:65" s="1" customFormat="1" ht="21.75" customHeight="1">
      <c r="B244" s="30"/>
      <c r="C244" s="132" t="s">
        <v>522</v>
      </c>
      <c r="D244" s="132" t="s">
        <v>143</v>
      </c>
      <c r="E244" s="133" t="s">
        <v>805</v>
      </c>
      <c r="F244" s="134" t="s">
        <v>806</v>
      </c>
      <c r="G244" s="135" t="s">
        <v>171</v>
      </c>
      <c r="H244" s="136">
        <v>18</v>
      </c>
      <c r="I244" s="137"/>
      <c r="J244" s="138">
        <f t="shared" si="20"/>
        <v>0</v>
      </c>
      <c r="K244" s="139"/>
      <c r="L244" s="30"/>
      <c r="M244" s="140" t="s">
        <v>1</v>
      </c>
      <c r="N244" s="141" t="s">
        <v>40</v>
      </c>
      <c r="P244" s="142">
        <f t="shared" si="21"/>
        <v>0</v>
      </c>
      <c r="Q244" s="142">
        <v>0</v>
      </c>
      <c r="R244" s="142">
        <f t="shared" si="22"/>
        <v>0</v>
      </c>
      <c r="S244" s="142">
        <v>5.2999999999999998E-4</v>
      </c>
      <c r="T244" s="143">
        <f t="shared" si="23"/>
        <v>9.5399999999999999E-3</v>
      </c>
      <c r="AR244" s="144" t="s">
        <v>211</v>
      </c>
      <c r="AT244" s="144" t="s">
        <v>143</v>
      </c>
      <c r="AU244" s="144" t="s">
        <v>85</v>
      </c>
      <c r="AY244" s="15" t="s">
        <v>140</v>
      </c>
      <c r="BE244" s="145">
        <f t="shared" si="24"/>
        <v>0</v>
      </c>
      <c r="BF244" s="145">
        <f t="shared" si="25"/>
        <v>0</v>
      </c>
      <c r="BG244" s="145">
        <f t="shared" si="26"/>
        <v>0</v>
      </c>
      <c r="BH244" s="145">
        <f t="shared" si="27"/>
        <v>0</v>
      </c>
      <c r="BI244" s="145">
        <f t="shared" si="28"/>
        <v>0</v>
      </c>
      <c r="BJ244" s="15" t="s">
        <v>83</v>
      </c>
      <c r="BK244" s="145">
        <f t="shared" si="29"/>
        <v>0</v>
      </c>
      <c r="BL244" s="15" t="s">
        <v>211</v>
      </c>
      <c r="BM244" s="144" t="s">
        <v>807</v>
      </c>
    </row>
    <row r="245" spans="2:65" s="1" customFormat="1" ht="24.2" customHeight="1">
      <c r="B245" s="30"/>
      <c r="C245" s="132" t="s">
        <v>530</v>
      </c>
      <c r="D245" s="132" t="s">
        <v>143</v>
      </c>
      <c r="E245" s="133" t="s">
        <v>808</v>
      </c>
      <c r="F245" s="134" t="s">
        <v>809</v>
      </c>
      <c r="G245" s="135" t="s">
        <v>171</v>
      </c>
      <c r="H245" s="136">
        <v>4</v>
      </c>
      <c r="I245" s="137"/>
      <c r="J245" s="138">
        <f t="shared" si="20"/>
        <v>0</v>
      </c>
      <c r="K245" s="139"/>
      <c r="L245" s="30"/>
      <c r="M245" s="140" t="s">
        <v>1</v>
      </c>
      <c r="N245" s="141" t="s">
        <v>40</v>
      </c>
      <c r="P245" s="142">
        <f t="shared" si="21"/>
        <v>0</v>
      </c>
      <c r="Q245" s="142">
        <v>0</v>
      </c>
      <c r="R245" s="142">
        <f t="shared" si="22"/>
        <v>0</v>
      </c>
      <c r="S245" s="142">
        <v>1.23E-3</v>
      </c>
      <c r="T245" s="143">
        <f t="shared" si="23"/>
        <v>4.9199999999999999E-3</v>
      </c>
      <c r="AR245" s="144" t="s">
        <v>211</v>
      </c>
      <c r="AT245" s="144" t="s">
        <v>143</v>
      </c>
      <c r="AU245" s="144" t="s">
        <v>85</v>
      </c>
      <c r="AY245" s="15" t="s">
        <v>140</v>
      </c>
      <c r="BE245" s="145">
        <f t="shared" si="24"/>
        <v>0</v>
      </c>
      <c r="BF245" s="145">
        <f t="shared" si="25"/>
        <v>0</v>
      </c>
      <c r="BG245" s="145">
        <f t="shared" si="26"/>
        <v>0</v>
      </c>
      <c r="BH245" s="145">
        <f t="shared" si="27"/>
        <v>0</v>
      </c>
      <c r="BI245" s="145">
        <f t="shared" si="28"/>
        <v>0</v>
      </c>
      <c r="BJ245" s="15" t="s">
        <v>83</v>
      </c>
      <c r="BK245" s="145">
        <f t="shared" si="29"/>
        <v>0</v>
      </c>
      <c r="BL245" s="15" t="s">
        <v>211</v>
      </c>
      <c r="BM245" s="144" t="s">
        <v>810</v>
      </c>
    </row>
    <row r="246" spans="2:65" s="1" customFormat="1" ht="21.75" customHeight="1">
      <c r="B246" s="30"/>
      <c r="C246" s="132" t="s">
        <v>536</v>
      </c>
      <c r="D246" s="132" t="s">
        <v>143</v>
      </c>
      <c r="E246" s="133" t="s">
        <v>811</v>
      </c>
      <c r="F246" s="134" t="s">
        <v>812</v>
      </c>
      <c r="G246" s="135" t="s">
        <v>171</v>
      </c>
      <c r="H246" s="136">
        <v>2</v>
      </c>
      <c r="I246" s="137"/>
      <c r="J246" s="138">
        <f t="shared" si="20"/>
        <v>0</v>
      </c>
      <c r="K246" s="139"/>
      <c r="L246" s="30"/>
      <c r="M246" s="140" t="s">
        <v>1</v>
      </c>
      <c r="N246" s="141" t="s">
        <v>40</v>
      </c>
      <c r="P246" s="142">
        <f t="shared" si="21"/>
        <v>0</v>
      </c>
      <c r="Q246" s="142">
        <v>0</v>
      </c>
      <c r="R246" s="142">
        <f t="shared" si="22"/>
        <v>0</v>
      </c>
      <c r="S246" s="142">
        <v>1.1180000000000001E-2</v>
      </c>
      <c r="T246" s="143">
        <f t="shared" si="23"/>
        <v>2.2360000000000001E-2</v>
      </c>
      <c r="AR246" s="144" t="s">
        <v>211</v>
      </c>
      <c r="AT246" s="144" t="s">
        <v>143</v>
      </c>
      <c r="AU246" s="144" t="s">
        <v>85</v>
      </c>
      <c r="AY246" s="15" t="s">
        <v>140</v>
      </c>
      <c r="BE246" s="145">
        <f t="shared" si="24"/>
        <v>0</v>
      </c>
      <c r="BF246" s="145">
        <f t="shared" si="25"/>
        <v>0</v>
      </c>
      <c r="BG246" s="145">
        <f t="shared" si="26"/>
        <v>0</v>
      </c>
      <c r="BH246" s="145">
        <f t="shared" si="27"/>
        <v>0</v>
      </c>
      <c r="BI246" s="145">
        <f t="shared" si="28"/>
        <v>0</v>
      </c>
      <c r="BJ246" s="15" t="s">
        <v>83</v>
      </c>
      <c r="BK246" s="145">
        <f t="shared" si="29"/>
        <v>0</v>
      </c>
      <c r="BL246" s="15" t="s">
        <v>211</v>
      </c>
      <c r="BM246" s="144" t="s">
        <v>813</v>
      </c>
    </row>
    <row r="247" spans="2:65" s="1" customFormat="1" ht="24.2" customHeight="1">
      <c r="B247" s="30"/>
      <c r="C247" s="132" t="s">
        <v>541</v>
      </c>
      <c r="D247" s="132" t="s">
        <v>143</v>
      </c>
      <c r="E247" s="133" t="s">
        <v>814</v>
      </c>
      <c r="F247" s="134" t="s">
        <v>815</v>
      </c>
      <c r="G247" s="135" t="s">
        <v>171</v>
      </c>
      <c r="H247" s="136">
        <v>2</v>
      </c>
      <c r="I247" s="137"/>
      <c r="J247" s="138">
        <f t="shared" si="20"/>
        <v>0</v>
      </c>
      <c r="K247" s="139"/>
      <c r="L247" s="30"/>
      <c r="M247" s="140" t="s">
        <v>1</v>
      </c>
      <c r="N247" s="141" t="s">
        <v>40</v>
      </c>
      <c r="P247" s="142">
        <f t="shared" si="21"/>
        <v>0</v>
      </c>
      <c r="Q247" s="142">
        <v>2.7E-4</v>
      </c>
      <c r="R247" s="142">
        <f t="shared" si="22"/>
        <v>5.4000000000000001E-4</v>
      </c>
      <c r="S247" s="142">
        <v>0</v>
      </c>
      <c r="T247" s="143">
        <f t="shared" si="23"/>
        <v>0</v>
      </c>
      <c r="AR247" s="144" t="s">
        <v>211</v>
      </c>
      <c r="AT247" s="144" t="s">
        <v>143</v>
      </c>
      <c r="AU247" s="144" t="s">
        <v>85</v>
      </c>
      <c r="AY247" s="15" t="s">
        <v>140</v>
      </c>
      <c r="BE247" s="145">
        <f t="shared" si="24"/>
        <v>0</v>
      </c>
      <c r="BF247" s="145">
        <f t="shared" si="25"/>
        <v>0</v>
      </c>
      <c r="BG247" s="145">
        <f t="shared" si="26"/>
        <v>0</v>
      </c>
      <c r="BH247" s="145">
        <f t="shared" si="27"/>
        <v>0</v>
      </c>
      <c r="BI247" s="145">
        <f t="shared" si="28"/>
        <v>0</v>
      </c>
      <c r="BJ247" s="15" t="s">
        <v>83</v>
      </c>
      <c r="BK247" s="145">
        <f t="shared" si="29"/>
        <v>0</v>
      </c>
      <c r="BL247" s="15" t="s">
        <v>211</v>
      </c>
      <c r="BM247" s="144" t="s">
        <v>816</v>
      </c>
    </row>
    <row r="248" spans="2:65" s="1" customFormat="1" ht="24.2" customHeight="1">
      <c r="B248" s="30"/>
      <c r="C248" s="132" t="s">
        <v>546</v>
      </c>
      <c r="D248" s="132" t="s">
        <v>143</v>
      </c>
      <c r="E248" s="133" t="s">
        <v>817</v>
      </c>
      <c r="F248" s="134" t="s">
        <v>818</v>
      </c>
      <c r="G248" s="135" t="s">
        <v>171</v>
      </c>
      <c r="H248" s="136">
        <v>2</v>
      </c>
      <c r="I248" s="137"/>
      <c r="J248" s="138">
        <f t="shared" si="20"/>
        <v>0</v>
      </c>
      <c r="K248" s="139"/>
      <c r="L248" s="30"/>
      <c r="M248" s="140" t="s">
        <v>1</v>
      </c>
      <c r="N248" s="141" t="s">
        <v>40</v>
      </c>
      <c r="P248" s="142">
        <f t="shared" si="21"/>
        <v>0</v>
      </c>
      <c r="Q248" s="142">
        <v>8.1999999999999998E-4</v>
      </c>
      <c r="R248" s="142">
        <f t="shared" si="22"/>
        <v>1.64E-3</v>
      </c>
      <c r="S248" s="142">
        <v>0</v>
      </c>
      <c r="T248" s="143">
        <f t="shared" si="23"/>
        <v>0</v>
      </c>
      <c r="AR248" s="144" t="s">
        <v>211</v>
      </c>
      <c r="AT248" s="144" t="s">
        <v>143</v>
      </c>
      <c r="AU248" s="144" t="s">
        <v>85</v>
      </c>
      <c r="AY248" s="15" t="s">
        <v>140</v>
      </c>
      <c r="BE248" s="145">
        <f t="shared" si="24"/>
        <v>0</v>
      </c>
      <c r="BF248" s="145">
        <f t="shared" si="25"/>
        <v>0</v>
      </c>
      <c r="BG248" s="145">
        <f t="shared" si="26"/>
        <v>0</v>
      </c>
      <c r="BH248" s="145">
        <f t="shared" si="27"/>
        <v>0</v>
      </c>
      <c r="BI248" s="145">
        <f t="shared" si="28"/>
        <v>0</v>
      </c>
      <c r="BJ248" s="15" t="s">
        <v>83</v>
      </c>
      <c r="BK248" s="145">
        <f t="shared" si="29"/>
        <v>0</v>
      </c>
      <c r="BL248" s="15" t="s">
        <v>211</v>
      </c>
      <c r="BM248" s="144" t="s">
        <v>819</v>
      </c>
    </row>
    <row r="249" spans="2:65" s="1" customFormat="1" ht="24.2" customHeight="1">
      <c r="B249" s="30"/>
      <c r="C249" s="132" t="s">
        <v>550</v>
      </c>
      <c r="D249" s="132" t="s">
        <v>143</v>
      </c>
      <c r="E249" s="133" t="s">
        <v>820</v>
      </c>
      <c r="F249" s="134" t="s">
        <v>821</v>
      </c>
      <c r="G249" s="135" t="s">
        <v>171</v>
      </c>
      <c r="H249" s="136">
        <v>1</v>
      </c>
      <c r="I249" s="137"/>
      <c r="J249" s="138">
        <f t="shared" si="20"/>
        <v>0</v>
      </c>
      <c r="K249" s="139"/>
      <c r="L249" s="30"/>
      <c r="M249" s="140" t="s">
        <v>1</v>
      </c>
      <c r="N249" s="141" t="s">
        <v>40</v>
      </c>
      <c r="P249" s="142">
        <f t="shared" si="21"/>
        <v>0</v>
      </c>
      <c r="Q249" s="142">
        <v>1.8799999999999999E-3</v>
      </c>
      <c r="R249" s="142">
        <f t="shared" si="22"/>
        <v>1.8799999999999999E-3</v>
      </c>
      <c r="S249" s="142">
        <v>0</v>
      </c>
      <c r="T249" s="143">
        <f t="shared" si="23"/>
        <v>0</v>
      </c>
      <c r="AR249" s="144" t="s">
        <v>211</v>
      </c>
      <c r="AT249" s="144" t="s">
        <v>143</v>
      </c>
      <c r="AU249" s="144" t="s">
        <v>85</v>
      </c>
      <c r="AY249" s="15" t="s">
        <v>140</v>
      </c>
      <c r="BE249" s="145">
        <f t="shared" si="24"/>
        <v>0</v>
      </c>
      <c r="BF249" s="145">
        <f t="shared" si="25"/>
        <v>0</v>
      </c>
      <c r="BG249" s="145">
        <f t="shared" si="26"/>
        <v>0</v>
      </c>
      <c r="BH249" s="145">
        <f t="shared" si="27"/>
        <v>0</v>
      </c>
      <c r="BI249" s="145">
        <f t="shared" si="28"/>
        <v>0</v>
      </c>
      <c r="BJ249" s="15" t="s">
        <v>83</v>
      </c>
      <c r="BK249" s="145">
        <f t="shared" si="29"/>
        <v>0</v>
      </c>
      <c r="BL249" s="15" t="s">
        <v>211</v>
      </c>
      <c r="BM249" s="144" t="s">
        <v>822</v>
      </c>
    </row>
    <row r="250" spans="2:65" s="1" customFormat="1" ht="24.2" customHeight="1">
      <c r="B250" s="30"/>
      <c r="C250" s="132" t="s">
        <v>823</v>
      </c>
      <c r="D250" s="132" t="s">
        <v>143</v>
      </c>
      <c r="E250" s="133" t="s">
        <v>824</v>
      </c>
      <c r="F250" s="134" t="s">
        <v>825</v>
      </c>
      <c r="G250" s="135" t="s">
        <v>171</v>
      </c>
      <c r="H250" s="136">
        <v>1</v>
      </c>
      <c r="I250" s="137"/>
      <c r="J250" s="138">
        <f t="shared" si="20"/>
        <v>0</v>
      </c>
      <c r="K250" s="139"/>
      <c r="L250" s="30"/>
      <c r="M250" s="140" t="s">
        <v>1</v>
      </c>
      <c r="N250" s="141" t="s">
        <v>40</v>
      </c>
      <c r="P250" s="142">
        <f t="shared" si="21"/>
        <v>0</v>
      </c>
      <c r="Q250" s="142">
        <v>4.3200000000000001E-3</v>
      </c>
      <c r="R250" s="142">
        <f t="shared" si="22"/>
        <v>4.3200000000000001E-3</v>
      </c>
      <c r="S250" s="142">
        <v>0</v>
      </c>
      <c r="T250" s="143">
        <f t="shared" si="23"/>
        <v>0</v>
      </c>
      <c r="AR250" s="144" t="s">
        <v>211</v>
      </c>
      <c r="AT250" s="144" t="s">
        <v>143</v>
      </c>
      <c r="AU250" s="144" t="s">
        <v>85</v>
      </c>
      <c r="AY250" s="15" t="s">
        <v>140</v>
      </c>
      <c r="BE250" s="145">
        <f t="shared" si="24"/>
        <v>0</v>
      </c>
      <c r="BF250" s="145">
        <f t="shared" si="25"/>
        <v>0</v>
      </c>
      <c r="BG250" s="145">
        <f t="shared" si="26"/>
        <v>0</v>
      </c>
      <c r="BH250" s="145">
        <f t="shared" si="27"/>
        <v>0</v>
      </c>
      <c r="BI250" s="145">
        <f t="shared" si="28"/>
        <v>0</v>
      </c>
      <c r="BJ250" s="15" t="s">
        <v>83</v>
      </c>
      <c r="BK250" s="145">
        <f t="shared" si="29"/>
        <v>0</v>
      </c>
      <c r="BL250" s="15" t="s">
        <v>211</v>
      </c>
      <c r="BM250" s="144" t="s">
        <v>826</v>
      </c>
    </row>
    <row r="251" spans="2:65" s="1" customFormat="1" ht="33" customHeight="1">
      <c r="B251" s="30"/>
      <c r="C251" s="132" t="s">
        <v>827</v>
      </c>
      <c r="D251" s="132" t="s">
        <v>143</v>
      </c>
      <c r="E251" s="133" t="s">
        <v>828</v>
      </c>
      <c r="F251" s="134" t="s">
        <v>829</v>
      </c>
      <c r="G251" s="135" t="s">
        <v>171</v>
      </c>
      <c r="H251" s="136">
        <v>12</v>
      </c>
      <c r="I251" s="137"/>
      <c r="J251" s="138">
        <f t="shared" si="20"/>
        <v>0</v>
      </c>
      <c r="K251" s="139"/>
      <c r="L251" s="30"/>
      <c r="M251" s="140" t="s">
        <v>1</v>
      </c>
      <c r="N251" s="141" t="s">
        <v>40</v>
      </c>
      <c r="P251" s="142">
        <f t="shared" si="21"/>
        <v>0</v>
      </c>
      <c r="Q251" s="142">
        <v>2.7E-4</v>
      </c>
      <c r="R251" s="142">
        <f t="shared" si="22"/>
        <v>3.2399999999999998E-3</v>
      </c>
      <c r="S251" s="142">
        <v>0</v>
      </c>
      <c r="T251" s="143">
        <f t="shared" si="23"/>
        <v>0</v>
      </c>
      <c r="AR251" s="144" t="s">
        <v>211</v>
      </c>
      <c r="AT251" s="144" t="s">
        <v>143</v>
      </c>
      <c r="AU251" s="144" t="s">
        <v>85</v>
      </c>
      <c r="AY251" s="15" t="s">
        <v>140</v>
      </c>
      <c r="BE251" s="145">
        <f t="shared" si="24"/>
        <v>0</v>
      </c>
      <c r="BF251" s="145">
        <f t="shared" si="25"/>
        <v>0</v>
      </c>
      <c r="BG251" s="145">
        <f t="shared" si="26"/>
        <v>0</v>
      </c>
      <c r="BH251" s="145">
        <f t="shared" si="27"/>
        <v>0</v>
      </c>
      <c r="BI251" s="145">
        <f t="shared" si="28"/>
        <v>0</v>
      </c>
      <c r="BJ251" s="15" t="s">
        <v>83</v>
      </c>
      <c r="BK251" s="145">
        <f t="shared" si="29"/>
        <v>0</v>
      </c>
      <c r="BL251" s="15" t="s">
        <v>211</v>
      </c>
      <c r="BM251" s="144" t="s">
        <v>830</v>
      </c>
    </row>
    <row r="252" spans="2:65" s="1" customFormat="1" ht="33" customHeight="1">
      <c r="B252" s="30"/>
      <c r="C252" s="132" t="s">
        <v>831</v>
      </c>
      <c r="D252" s="132" t="s">
        <v>143</v>
      </c>
      <c r="E252" s="133" t="s">
        <v>832</v>
      </c>
      <c r="F252" s="134" t="s">
        <v>833</v>
      </c>
      <c r="G252" s="135" t="s">
        <v>171</v>
      </c>
      <c r="H252" s="136">
        <v>4</v>
      </c>
      <c r="I252" s="137"/>
      <c r="J252" s="138">
        <f t="shared" si="20"/>
        <v>0</v>
      </c>
      <c r="K252" s="139"/>
      <c r="L252" s="30"/>
      <c r="M252" s="140" t="s">
        <v>1</v>
      </c>
      <c r="N252" s="141" t="s">
        <v>40</v>
      </c>
      <c r="P252" s="142">
        <f t="shared" si="21"/>
        <v>0</v>
      </c>
      <c r="Q252" s="142">
        <v>4.0000000000000002E-4</v>
      </c>
      <c r="R252" s="142">
        <f t="shared" si="22"/>
        <v>1.6000000000000001E-3</v>
      </c>
      <c r="S252" s="142">
        <v>0</v>
      </c>
      <c r="T252" s="143">
        <f t="shared" si="23"/>
        <v>0</v>
      </c>
      <c r="AR252" s="144" t="s">
        <v>211</v>
      </c>
      <c r="AT252" s="144" t="s">
        <v>143</v>
      </c>
      <c r="AU252" s="144" t="s">
        <v>85</v>
      </c>
      <c r="AY252" s="15" t="s">
        <v>140</v>
      </c>
      <c r="BE252" s="145">
        <f t="shared" si="24"/>
        <v>0</v>
      </c>
      <c r="BF252" s="145">
        <f t="shared" si="25"/>
        <v>0</v>
      </c>
      <c r="BG252" s="145">
        <f t="shared" si="26"/>
        <v>0</v>
      </c>
      <c r="BH252" s="145">
        <f t="shared" si="27"/>
        <v>0</v>
      </c>
      <c r="BI252" s="145">
        <f t="shared" si="28"/>
        <v>0</v>
      </c>
      <c r="BJ252" s="15" t="s">
        <v>83</v>
      </c>
      <c r="BK252" s="145">
        <f t="shared" si="29"/>
        <v>0</v>
      </c>
      <c r="BL252" s="15" t="s">
        <v>211</v>
      </c>
      <c r="BM252" s="144" t="s">
        <v>834</v>
      </c>
    </row>
    <row r="253" spans="2:65" s="1" customFormat="1" ht="33" customHeight="1">
      <c r="B253" s="30"/>
      <c r="C253" s="132" t="s">
        <v>835</v>
      </c>
      <c r="D253" s="132" t="s">
        <v>143</v>
      </c>
      <c r="E253" s="133" t="s">
        <v>836</v>
      </c>
      <c r="F253" s="134" t="s">
        <v>837</v>
      </c>
      <c r="G253" s="135" t="s">
        <v>171</v>
      </c>
      <c r="H253" s="136">
        <v>2</v>
      </c>
      <c r="I253" s="137"/>
      <c r="J253" s="138">
        <f t="shared" si="20"/>
        <v>0</v>
      </c>
      <c r="K253" s="139"/>
      <c r="L253" s="30"/>
      <c r="M253" s="140" t="s">
        <v>1</v>
      </c>
      <c r="N253" s="141" t="s">
        <v>40</v>
      </c>
      <c r="P253" s="142">
        <f t="shared" si="21"/>
        <v>0</v>
      </c>
      <c r="Q253" s="142">
        <v>5.6999999999999998E-4</v>
      </c>
      <c r="R253" s="142">
        <f t="shared" si="22"/>
        <v>1.14E-3</v>
      </c>
      <c r="S253" s="142">
        <v>0</v>
      </c>
      <c r="T253" s="143">
        <f t="shared" si="23"/>
        <v>0</v>
      </c>
      <c r="AR253" s="144" t="s">
        <v>211</v>
      </c>
      <c r="AT253" s="144" t="s">
        <v>143</v>
      </c>
      <c r="AU253" s="144" t="s">
        <v>85</v>
      </c>
      <c r="AY253" s="15" t="s">
        <v>140</v>
      </c>
      <c r="BE253" s="145">
        <f t="shared" si="24"/>
        <v>0</v>
      </c>
      <c r="BF253" s="145">
        <f t="shared" si="25"/>
        <v>0</v>
      </c>
      <c r="BG253" s="145">
        <f t="shared" si="26"/>
        <v>0</v>
      </c>
      <c r="BH253" s="145">
        <f t="shared" si="27"/>
        <v>0</v>
      </c>
      <c r="BI253" s="145">
        <f t="shared" si="28"/>
        <v>0</v>
      </c>
      <c r="BJ253" s="15" t="s">
        <v>83</v>
      </c>
      <c r="BK253" s="145">
        <f t="shared" si="29"/>
        <v>0</v>
      </c>
      <c r="BL253" s="15" t="s">
        <v>211</v>
      </c>
      <c r="BM253" s="144" t="s">
        <v>838</v>
      </c>
    </row>
    <row r="254" spans="2:65" s="1" customFormat="1" ht="33" customHeight="1">
      <c r="B254" s="30"/>
      <c r="C254" s="132" t="s">
        <v>839</v>
      </c>
      <c r="D254" s="132" t="s">
        <v>143</v>
      </c>
      <c r="E254" s="133" t="s">
        <v>840</v>
      </c>
      <c r="F254" s="134" t="s">
        <v>841</v>
      </c>
      <c r="G254" s="135" t="s">
        <v>171</v>
      </c>
      <c r="H254" s="136">
        <v>2</v>
      </c>
      <c r="I254" s="137"/>
      <c r="J254" s="138">
        <f t="shared" si="20"/>
        <v>0</v>
      </c>
      <c r="K254" s="139"/>
      <c r="L254" s="30"/>
      <c r="M254" s="140" t="s">
        <v>1</v>
      </c>
      <c r="N254" s="141" t="s">
        <v>40</v>
      </c>
      <c r="P254" s="142">
        <f t="shared" si="21"/>
        <v>0</v>
      </c>
      <c r="Q254" s="142">
        <v>8.0000000000000004E-4</v>
      </c>
      <c r="R254" s="142">
        <f t="shared" si="22"/>
        <v>1.6000000000000001E-3</v>
      </c>
      <c r="S254" s="142">
        <v>0</v>
      </c>
      <c r="T254" s="143">
        <f t="shared" si="23"/>
        <v>0</v>
      </c>
      <c r="AR254" s="144" t="s">
        <v>211</v>
      </c>
      <c r="AT254" s="144" t="s">
        <v>143</v>
      </c>
      <c r="AU254" s="144" t="s">
        <v>85</v>
      </c>
      <c r="AY254" s="15" t="s">
        <v>140</v>
      </c>
      <c r="BE254" s="145">
        <f t="shared" si="24"/>
        <v>0</v>
      </c>
      <c r="BF254" s="145">
        <f t="shared" si="25"/>
        <v>0</v>
      </c>
      <c r="BG254" s="145">
        <f t="shared" si="26"/>
        <v>0</v>
      </c>
      <c r="BH254" s="145">
        <f t="shared" si="27"/>
        <v>0</v>
      </c>
      <c r="BI254" s="145">
        <f t="shared" si="28"/>
        <v>0</v>
      </c>
      <c r="BJ254" s="15" t="s">
        <v>83</v>
      </c>
      <c r="BK254" s="145">
        <f t="shared" si="29"/>
        <v>0</v>
      </c>
      <c r="BL254" s="15" t="s">
        <v>211</v>
      </c>
      <c r="BM254" s="144" t="s">
        <v>842</v>
      </c>
    </row>
    <row r="255" spans="2:65" s="1" customFormat="1" ht="33" customHeight="1">
      <c r="B255" s="30"/>
      <c r="C255" s="132" t="s">
        <v>843</v>
      </c>
      <c r="D255" s="132" t="s">
        <v>143</v>
      </c>
      <c r="E255" s="133" t="s">
        <v>844</v>
      </c>
      <c r="F255" s="134" t="s">
        <v>845</v>
      </c>
      <c r="G255" s="135" t="s">
        <v>299</v>
      </c>
      <c r="H255" s="136">
        <v>6</v>
      </c>
      <c r="I255" s="137"/>
      <c r="J255" s="138">
        <f t="shared" si="20"/>
        <v>0</v>
      </c>
      <c r="K255" s="139"/>
      <c r="L255" s="30"/>
      <c r="M255" s="140" t="s">
        <v>1</v>
      </c>
      <c r="N255" s="141" t="s">
        <v>40</v>
      </c>
      <c r="P255" s="142">
        <f t="shared" si="21"/>
        <v>0</v>
      </c>
      <c r="Q255" s="142">
        <v>2.92E-2</v>
      </c>
      <c r="R255" s="142">
        <f t="shared" si="22"/>
        <v>0.17519999999999999</v>
      </c>
      <c r="S255" s="142">
        <v>0</v>
      </c>
      <c r="T255" s="143">
        <f t="shared" si="23"/>
        <v>0</v>
      </c>
      <c r="AR255" s="144" t="s">
        <v>211</v>
      </c>
      <c r="AT255" s="144" t="s">
        <v>143</v>
      </c>
      <c r="AU255" s="144" t="s">
        <v>85</v>
      </c>
      <c r="AY255" s="15" t="s">
        <v>140</v>
      </c>
      <c r="BE255" s="145">
        <f t="shared" si="24"/>
        <v>0</v>
      </c>
      <c r="BF255" s="145">
        <f t="shared" si="25"/>
        <v>0</v>
      </c>
      <c r="BG255" s="145">
        <f t="shared" si="26"/>
        <v>0</v>
      </c>
      <c r="BH255" s="145">
        <f t="shared" si="27"/>
        <v>0</v>
      </c>
      <c r="BI255" s="145">
        <f t="shared" si="28"/>
        <v>0</v>
      </c>
      <c r="BJ255" s="15" t="s">
        <v>83</v>
      </c>
      <c r="BK255" s="145">
        <f t="shared" si="29"/>
        <v>0</v>
      </c>
      <c r="BL255" s="15" t="s">
        <v>211</v>
      </c>
      <c r="BM255" s="144" t="s">
        <v>846</v>
      </c>
    </row>
    <row r="256" spans="2:65" s="1" customFormat="1" ht="16.5" customHeight="1">
      <c r="B256" s="30"/>
      <c r="C256" s="132" t="s">
        <v>847</v>
      </c>
      <c r="D256" s="132" t="s">
        <v>143</v>
      </c>
      <c r="E256" s="133" t="s">
        <v>848</v>
      </c>
      <c r="F256" s="134" t="s">
        <v>849</v>
      </c>
      <c r="G256" s="135" t="s">
        <v>171</v>
      </c>
      <c r="H256" s="136">
        <v>1</v>
      </c>
      <c r="I256" s="137"/>
      <c r="J256" s="138">
        <f t="shared" si="20"/>
        <v>0</v>
      </c>
      <c r="K256" s="139"/>
      <c r="L256" s="30"/>
      <c r="M256" s="140" t="s">
        <v>1</v>
      </c>
      <c r="N256" s="141" t="s">
        <v>40</v>
      </c>
      <c r="P256" s="142">
        <f t="shared" si="21"/>
        <v>0</v>
      </c>
      <c r="Q256" s="142">
        <v>0</v>
      </c>
      <c r="R256" s="142">
        <f t="shared" si="22"/>
        <v>0</v>
      </c>
      <c r="S256" s="142">
        <v>1.1650000000000001E-2</v>
      </c>
      <c r="T256" s="143">
        <f t="shared" si="23"/>
        <v>1.1650000000000001E-2</v>
      </c>
      <c r="AR256" s="144" t="s">
        <v>211</v>
      </c>
      <c r="AT256" s="144" t="s">
        <v>143</v>
      </c>
      <c r="AU256" s="144" t="s">
        <v>85</v>
      </c>
      <c r="AY256" s="15" t="s">
        <v>140</v>
      </c>
      <c r="BE256" s="145">
        <f t="shared" si="24"/>
        <v>0</v>
      </c>
      <c r="BF256" s="145">
        <f t="shared" si="25"/>
        <v>0</v>
      </c>
      <c r="BG256" s="145">
        <f t="shared" si="26"/>
        <v>0</v>
      </c>
      <c r="BH256" s="145">
        <f t="shared" si="27"/>
        <v>0</v>
      </c>
      <c r="BI256" s="145">
        <f t="shared" si="28"/>
        <v>0</v>
      </c>
      <c r="BJ256" s="15" t="s">
        <v>83</v>
      </c>
      <c r="BK256" s="145">
        <f t="shared" si="29"/>
        <v>0</v>
      </c>
      <c r="BL256" s="15" t="s">
        <v>211</v>
      </c>
      <c r="BM256" s="144" t="s">
        <v>850</v>
      </c>
    </row>
    <row r="257" spans="2:65" s="1" customFormat="1" ht="37.9" customHeight="1">
      <c r="B257" s="30"/>
      <c r="C257" s="132" t="s">
        <v>851</v>
      </c>
      <c r="D257" s="132" t="s">
        <v>143</v>
      </c>
      <c r="E257" s="133" t="s">
        <v>852</v>
      </c>
      <c r="F257" s="134" t="s">
        <v>853</v>
      </c>
      <c r="G257" s="135" t="s">
        <v>457</v>
      </c>
      <c r="H257" s="136">
        <v>348</v>
      </c>
      <c r="I257" s="137"/>
      <c r="J257" s="138">
        <f t="shared" si="20"/>
        <v>0</v>
      </c>
      <c r="K257" s="139"/>
      <c r="L257" s="30"/>
      <c r="M257" s="140" t="s">
        <v>1</v>
      </c>
      <c r="N257" s="141" t="s">
        <v>40</v>
      </c>
      <c r="P257" s="142">
        <f t="shared" si="21"/>
        <v>0</v>
      </c>
      <c r="Q257" s="142">
        <v>1.9000000000000001E-4</v>
      </c>
      <c r="R257" s="142">
        <f t="shared" si="22"/>
        <v>6.6119999999999998E-2</v>
      </c>
      <c r="S257" s="142">
        <v>0</v>
      </c>
      <c r="T257" s="143">
        <f t="shared" si="23"/>
        <v>0</v>
      </c>
      <c r="AR257" s="144" t="s">
        <v>211</v>
      </c>
      <c r="AT257" s="144" t="s">
        <v>143</v>
      </c>
      <c r="AU257" s="144" t="s">
        <v>85</v>
      </c>
      <c r="AY257" s="15" t="s">
        <v>140</v>
      </c>
      <c r="BE257" s="145">
        <f t="shared" si="24"/>
        <v>0</v>
      </c>
      <c r="BF257" s="145">
        <f t="shared" si="25"/>
        <v>0</v>
      </c>
      <c r="BG257" s="145">
        <f t="shared" si="26"/>
        <v>0</v>
      </c>
      <c r="BH257" s="145">
        <f t="shared" si="27"/>
        <v>0</v>
      </c>
      <c r="BI257" s="145">
        <f t="shared" si="28"/>
        <v>0</v>
      </c>
      <c r="BJ257" s="15" t="s">
        <v>83</v>
      </c>
      <c r="BK257" s="145">
        <f t="shared" si="29"/>
        <v>0</v>
      </c>
      <c r="BL257" s="15" t="s">
        <v>211</v>
      </c>
      <c r="BM257" s="144" t="s">
        <v>854</v>
      </c>
    </row>
    <row r="258" spans="2:65" s="1" customFormat="1" ht="37.9" customHeight="1">
      <c r="B258" s="30"/>
      <c r="C258" s="132" t="s">
        <v>855</v>
      </c>
      <c r="D258" s="132" t="s">
        <v>143</v>
      </c>
      <c r="E258" s="133" t="s">
        <v>856</v>
      </c>
      <c r="F258" s="134" t="s">
        <v>857</v>
      </c>
      <c r="G258" s="135" t="s">
        <v>457</v>
      </c>
      <c r="H258" s="136">
        <v>70</v>
      </c>
      <c r="I258" s="137"/>
      <c r="J258" s="138">
        <f t="shared" si="20"/>
        <v>0</v>
      </c>
      <c r="K258" s="139"/>
      <c r="L258" s="30"/>
      <c r="M258" s="140" t="s">
        <v>1</v>
      </c>
      <c r="N258" s="141" t="s">
        <v>40</v>
      </c>
      <c r="P258" s="142">
        <f t="shared" si="21"/>
        <v>0</v>
      </c>
      <c r="Q258" s="142">
        <v>3.5E-4</v>
      </c>
      <c r="R258" s="142">
        <f t="shared" si="22"/>
        <v>2.4500000000000001E-2</v>
      </c>
      <c r="S258" s="142">
        <v>0</v>
      </c>
      <c r="T258" s="143">
        <f t="shared" si="23"/>
        <v>0</v>
      </c>
      <c r="AR258" s="144" t="s">
        <v>211</v>
      </c>
      <c r="AT258" s="144" t="s">
        <v>143</v>
      </c>
      <c r="AU258" s="144" t="s">
        <v>85</v>
      </c>
      <c r="AY258" s="15" t="s">
        <v>140</v>
      </c>
      <c r="BE258" s="145">
        <f t="shared" si="24"/>
        <v>0</v>
      </c>
      <c r="BF258" s="145">
        <f t="shared" si="25"/>
        <v>0</v>
      </c>
      <c r="BG258" s="145">
        <f t="shared" si="26"/>
        <v>0</v>
      </c>
      <c r="BH258" s="145">
        <f t="shared" si="27"/>
        <v>0</v>
      </c>
      <c r="BI258" s="145">
        <f t="shared" si="28"/>
        <v>0</v>
      </c>
      <c r="BJ258" s="15" t="s">
        <v>83</v>
      </c>
      <c r="BK258" s="145">
        <f t="shared" si="29"/>
        <v>0</v>
      </c>
      <c r="BL258" s="15" t="s">
        <v>211</v>
      </c>
      <c r="BM258" s="144" t="s">
        <v>858</v>
      </c>
    </row>
    <row r="259" spans="2:65" s="1" customFormat="1" ht="33" customHeight="1">
      <c r="B259" s="30"/>
      <c r="C259" s="132" t="s">
        <v>859</v>
      </c>
      <c r="D259" s="132" t="s">
        <v>143</v>
      </c>
      <c r="E259" s="133" t="s">
        <v>860</v>
      </c>
      <c r="F259" s="134" t="s">
        <v>861</v>
      </c>
      <c r="G259" s="135" t="s">
        <v>457</v>
      </c>
      <c r="H259" s="136">
        <v>418</v>
      </c>
      <c r="I259" s="137"/>
      <c r="J259" s="138">
        <f t="shared" si="20"/>
        <v>0</v>
      </c>
      <c r="K259" s="139"/>
      <c r="L259" s="30"/>
      <c r="M259" s="140" t="s">
        <v>1</v>
      </c>
      <c r="N259" s="141" t="s">
        <v>40</v>
      </c>
      <c r="P259" s="142">
        <f t="shared" si="21"/>
        <v>0</v>
      </c>
      <c r="Q259" s="142">
        <v>1.0000000000000001E-5</v>
      </c>
      <c r="R259" s="142">
        <f t="shared" si="22"/>
        <v>4.1800000000000006E-3</v>
      </c>
      <c r="S259" s="142">
        <v>0</v>
      </c>
      <c r="T259" s="143">
        <f t="shared" si="23"/>
        <v>0</v>
      </c>
      <c r="AR259" s="144" t="s">
        <v>211</v>
      </c>
      <c r="AT259" s="144" t="s">
        <v>143</v>
      </c>
      <c r="AU259" s="144" t="s">
        <v>85</v>
      </c>
      <c r="AY259" s="15" t="s">
        <v>140</v>
      </c>
      <c r="BE259" s="145">
        <f t="shared" si="24"/>
        <v>0</v>
      </c>
      <c r="BF259" s="145">
        <f t="shared" si="25"/>
        <v>0</v>
      </c>
      <c r="BG259" s="145">
        <f t="shared" si="26"/>
        <v>0</v>
      </c>
      <c r="BH259" s="145">
        <f t="shared" si="27"/>
        <v>0</v>
      </c>
      <c r="BI259" s="145">
        <f t="shared" si="28"/>
        <v>0</v>
      </c>
      <c r="BJ259" s="15" t="s">
        <v>83</v>
      </c>
      <c r="BK259" s="145">
        <f t="shared" si="29"/>
        <v>0</v>
      </c>
      <c r="BL259" s="15" t="s">
        <v>211</v>
      </c>
      <c r="BM259" s="144" t="s">
        <v>862</v>
      </c>
    </row>
    <row r="260" spans="2:65" s="1" customFormat="1" ht="44.25" customHeight="1">
      <c r="B260" s="30"/>
      <c r="C260" s="132" t="s">
        <v>863</v>
      </c>
      <c r="D260" s="132" t="s">
        <v>143</v>
      </c>
      <c r="E260" s="133" t="s">
        <v>864</v>
      </c>
      <c r="F260" s="134" t="s">
        <v>865</v>
      </c>
      <c r="G260" s="135" t="s">
        <v>227</v>
      </c>
      <c r="H260" s="136">
        <v>2.2559999999999998</v>
      </c>
      <c r="I260" s="137"/>
      <c r="J260" s="138">
        <f t="shared" si="20"/>
        <v>0</v>
      </c>
      <c r="K260" s="139"/>
      <c r="L260" s="30"/>
      <c r="M260" s="140" t="s">
        <v>1</v>
      </c>
      <c r="N260" s="141" t="s">
        <v>40</v>
      </c>
      <c r="P260" s="142">
        <f t="shared" si="21"/>
        <v>0</v>
      </c>
      <c r="Q260" s="142">
        <v>0</v>
      </c>
      <c r="R260" s="142">
        <f t="shared" si="22"/>
        <v>0</v>
      </c>
      <c r="S260" s="142">
        <v>0</v>
      </c>
      <c r="T260" s="143">
        <f t="shared" si="23"/>
        <v>0</v>
      </c>
      <c r="AR260" s="144" t="s">
        <v>211</v>
      </c>
      <c r="AT260" s="144" t="s">
        <v>143</v>
      </c>
      <c r="AU260" s="144" t="s">
        <v>85</v>
      </c>
      <c r="AY260" s="15" t="s">
        <v>140</v>
      </c>
      <c r="BE260" s="145">
        <f t="shared" si="24"/>
        <v>0</v>
      </c>
      <c r="BF260" s="145">
        <f t="shared" si="25"/>
        <v>0</v>
      </c>
      <c r="BG260" s="145">
        <f t="shared" si="26"/>
        <v>0</v>
      </c>
      <c r="BH260" s="145">
        <f t="shared" si="27"/>
        <v>0</v>
      </c>
      <c r="BI260" s="145">
        <f t="shared" si="28"/>
        <v>0</v>
      </c>
      <c r="BJ260" s="15" t="s">
        <v>83</v>
      </c>
      <c r="BK260" s="145">
        <f t="shared" si="29"/>
        <v>0</v>
      </c>
      <c r="BL260" s="15" t="s">
        <v>211</v>
      </c>
      <c r="BM260" s="144" t="s">
        <v>866</v>
      </c>
    </row>
    <row r="261" spans="2:65" s="11" customFormat="1" ht="22.9" customHeight="1">
      <c r="B261" s="120"/>
      <c r="D261" s="121" t="s">
        <v>74</v>
      </c>
      <c r="E261" s="130" t="s">
        <v>294</v>
      </c>
      <c r="F261" s="130" t="s">
        <v>295</v>
      </c>
      <c r="I261" s="123"/>
      <c r="J261" s="131">
        <f>BK261</f>
        <v>0</v>
      </c>
      <c r="L261" s="120"/>
      <c r="M261" s="125"/>
      <c r="P261" s="126">
        <f>SUM(P262:P297)</f>
        <v>0</v>
      </c>
      <c r="R261" s="126">
        <f>SUM(R262:R297)</f>
        <v>0.84218000000000004</v>
      </c>
      <c r="T261" s="127">
        <f>SUM(T262:T297)</f>
        <v>1.8153300000000001</v>
      </c>
      <c r="AR261" s="121" t="s">
        <v>85</v>
      </c>
      <c r="AT261" s="128" t="s">
        <v>74</v>
      </c>
      <c r="AU261" s="128" t="s">
        <v>83</v>
      </c>
      <c r="AY261" s="121" t="s">
        <v>140</v>
      </c>
      <c r="BK261" s="129">
        <f>SUM(BK262:BK297)</f>
        <v>0</v>
      </c>
    </row>
    <row r="262" spans="2:65" s="1" customFormat="1" ht="16.5" customHeight="1">
      <c r="B262" s="30"/>
      <c r="C262" s="132" t="s">
        <v>867</v>
      </c>
      <c r="D262" s="132" t="s">
        <v>143</v>
      </c>
      <c r="E262" s="133" t="s">
        <v>868</v>
      </c>
      <c r="F262" s="134" t="s">
        <v>869</v>
      </c>
      <c r="G262" s="135" t="s">
        <v>299</v>
      </c>
      <c r="H262" s="136">
        <v>17</v>
      </c>
      <c r="I262" s="137"/>
      <c r="J262" s="138">
        <f t="shared" ref="J262:J297" si="30">ROUND(I262*H262,2)</f>
        <v>0</v>
      </c>
      <c r="K262" s="139"/>
      <c r="L262" s="30"/>
      <c r="M262" s="140" t="s">
        <v>1</v>
      </c>
      <c r="N262" s="141" t="s">
        <v>40</v>
      </c>
      <c r="P262" s="142">
        <f t="shared" ref="P262:P297" si="31">O262*H262</f>
        <v>0</v>
      </c>
      <c r="Q262" s="142">
        <v>0</v>
      </c>
      <c r="R262" s="142">
        <f t="shared" ref="R262:R297" si="32">Q262*H262</f>
        <v>0</v>
      </c>
      <c r="S262" s="142">
        <v>3.4200000000000001E-2</v>
      </c>
      <c r="T262" s="143">
        <f t="shared" ref="T262:T297" si="33">S262*H262</f>
        <v>0.58140000000000003</v>
      </c>
      <c r="AR262" s="144" t="s">
        <v>211</v>
      </c>
      <c r="AT262" s="144" t="s">
        <v>143</v>
      </c>
      <c r="AU262" s="144" t="s">
        <v>85</v>
      </c>
      <c r="AY262" s="15" t="s">
        <v>140</v>
      </c>
      <c r="BE262" s="145">
        <f t="shared" ref="BE262:BE297" si="34">IF(N262="základní",J262,0)</f>
        <v>0</v>
      </c>
      <c r="BF262" s="145">
        <f t="shared" ref="BF262:BF297" si="35">IF(N262="snížená",J262,0)</f>
        <v>0</v>
      </c>
      <c r="BG262" s="145">
        <f t="shared" ref="BG262:BG297" si="36">IF(N262="zákl. přenesená",J262,0)</f>
        <v>0</v>
      </c>
      <c r="BH262" s="145">
        <f t="shared" ref="BH262:BH297" si="37">IF(N262="sníž. přenesená",J262,0)</f>
        <v>0</v>
      </c>
      <c r="BI262" s="145">
        <f t="shared" ref="BI262:BI297" si="38">IF(N262="nulová",J262,0)</f>
        <v>0</v>
      </c>
      <c r="BJ262" s="15" t="s">
        <v>83</v>
      </c>
      <c r="BK262" s="145">
        <f t="shared" ref="BK262:BK297" si="39">ROUND(I262*H262,2)</f>
        <v>0</v>
      </c>
      <c r="BL262" s="15" t="s">
        <v>211</v>
      </c>
      <c r="BM262" s="144" t="s">
        <v>870</v>
      </c>
    </row>
    <row r="263" spans="2:65" s="1" customFormat="1" ht="24.2" customHeight="1">
      <c r="B263" s="30"/>
      <c r="C263" s="132" t="s">
        <v>871</v>
      </c>
      <c r="D263" s="132" t="s">
        <v>143</v>
      </c>
      <c r="E263" s="133" t="s">
        <v>872</v>
      </c>
      <c r="F263" s="134" t="s">
        <v>873</v>
      </c>
      <c r="G263" s="135" t="s">
        <v>299</v>
      </c>
      <c r="H263" s="136">
        <v>3</v>
      </c>
      <c r="I263" s="137"/>
      <c r="J263" s="138">
        <f t="shared" si="30"/>
        <v>0</v>
      </c>
      <c r="K263" s="139"/>
      <c r="L263" s="30"/>
      <c r="M263" s="140" t="s">
        <v>1</v>
      </c>
      <c r="N263" s="141" t="s">
        <v>40</v>
      </c>
      <c r="P263" s="142">
        <f t="shared" si="31"/>
        <v>0</v>
      </c>
      <c r="Q263" s="142">
        <v>3.7599999999999999E-3</v>
      </c>
      <c r="R263" s="142">
        <f t="shared" si="32"/>
        <v>1.128E-2</v>
      </c>
      <c r="S263" s="142">
        <v>0</v>
      </c>
      <c r="T263" s="143">
        <f t="shared" si="33"/>
        <v>0</v>
      </c>
      <c r="AR263" s="144" t="s">
        <v>211</v>
      </c>
      <c r="AT263" s="144" t="s">
        <v>143</v>
      </c>
      <c r="AU263" s="144" t="s">
        <v>85</v>
      </c>
      <c r="AY263" s="15" t="s">
        <v>140</v>
      </c>
      <c r="BE263" s="145">
        <f t="shared" si="34"/>
        <v>0</v>
      </c>
      <c r="BF263" s="145">
        <f t="shared" si="35"/>
        <v>0</v>
      </c>
      <c r="BG263" s="145">
        <f t="shared" si="36"/>
        <v>0</v>
      </c>
      <c r="BH263" s="145">
        <f t="shared" si="37"/>
        <v>0</v>
      </c>
      <c r="BI263" s="145">
        <f t="shared" si="38"/>
        <v>0</v>
      </c>
      <c r="BJ263" s="15" t="s">
        <v>83</v>
      </c>
      <c r="BK263" s="145">
        <f t="shared" si="39"/>
        <v>0</v>
      </c>
      <c r="BL263" s="15" t="s">
        <v>211</v>
      </c>
      <c r="BM263" s="144" t="s">
        <v>874</v>
      </c>
    </row>
    <row r="264" spans="2:65" s="1" customFormat="1" ht="24.2" customHeight="1">
      <c r="B264" s="30"/>
      <c r="C264" s="132" t="s">
        <v>875</v>
      </c>
      <c r="D264" s="132" t="s">
        <v>143</v>
      </c>
      <c r="E264" s="133" t="s">
        <v>876</v>
      </c>
      <c r="F264" s="134" t="s">
        <v>877</v>
      </c>
      <c r="G264" s="135" t="s">
        <v>171</v>
      </c>
      <c r="H264" s="136">
        <v>3</v>
      </c>
      <c r="I264" s="137"/>
      <c r="J264" s="138">
        <f t="shared" si="30"/>
        <v>0</v>
      </c>
      <c r="K264" s="139"/>
      <c r="L264" s="30"/>
      <c r="M264" s="140" t="s">
        <v>1</v>
      </c>
      <c r="N264" s="141" t="s">
        <v>40</v>
      </c>
      <c r="P264" s="142">
        <f t="shared" si="31"/>
        <v>0</v>
      </c>
      <c r="Q264" s="142">
        <v>0</v>
      </c>
      <c r="R264" s="142">
        <f t="shared" si="32"/>
        <v>0</v>
      </c>
      <c r="S264" s="142">
        <v>0</v>
      </c>
      <c r="T264" s="143">
        <f t="shared" si="33"/>
        <v>0</v>
      </c>
      <c r="AR264" s="144" t="s">
        <v>211</v>
      </c>
      <c r="AT264" s="144" t="s">
        <v>143</v>
      </c>
      <c r="AU264" s="144" t="s">
        <v>85</v>
      </c>
      <c r="AY264" s="15" t="s">
        <v>140</v>
      </c>
      <c r="BE264" s="145">
        <f t="shared" si="34"/>
        <v>0</v>
      </c>
      <c r="BF264" s="145">
        <f t="shared" si="35"/>
        <v>0</v>
      </c>
      <c r="BG264" s="145">
        <f t="shared" si="36"/>
        <v>0</v>
      </c>
      <c r="BH264" s="145">
        <f t="shared" si="37"/>
        <v>0</v>
      </c>
      <c r="BI264" s="145">
        <f t="shared" si="38"/>
        <v>0</v>
      </c>
      <c r="BJ264" s="15" t="s">
        <v>83</v>
      </c>
      <c r="BK264" s="145">
        <f t="shared" si="39"/>
        <v>0</v>
      </c>
      <c r="BL264" s="15" t="s">
        <v>211</v>
      </c>
      <c r="BM264" s="144" t="s">
        <v>878</v>
      </c>
    </row>
    <row r="265" spans="2:65" s="1" customFormat="1" ht="21.75" customHeight="1">
      <c r="B265" s="30"/>
      <c r="C265" s="132" t="s">
        <v>879</v>
      </c>
      <c r="D265" s="132" t="s">
        <v>143</v>
      </c>
      <c r="E265" s="133" t="s">
        <v>880</v>
      </c>
      <c r="F265" s="134" t="s">
        <v>881</v>
      </c>
      <c r="G265" s="135" t="s">
        <v>171</v>
      </c>
      <c r="H265" s="136">
        <v>3</v>
      </c>
      <c r="I265" s="137"/>
      <c r="J265" s="138">
        <f t="shared" si="30"/>
        <v>0</v>
      </c>
      <c r="K265" s="139"/>
      <c r="L265" s="30"/>
      <c r="M265" s="140" t="s">
        <v>1</v>
      </c>
      <c r="N265" s="141" t="s">
        <v>40</v>
      </c>
      <c r="P265" s="142">
        <f t="shared" si="31"/>
        <v>0</v>
      </c>
      <c r="Q265" s="142">
        <v>0</v>
      </c>
      <c r="R265" s="142">
        <f t="shared" si="32"/>
        <v>0</v>
      </c>
      <c r="S265" s="142">
        <v>0</v>
      </c>
      <c r="T265" s="143">
        <f t="shared" si="33"/>
        <v>0</v>
      </c>
      <c r="AR265" s="144" t="s">
        <v>211</v>
      </c>
      <c r="AT265" s="144" t="s">
        <v>143</v>
      </c>
      <c r="AU265" s="144" t="s">
        <v>85</v>
      </c>
      <c r="AY265" s="15" t="s">
        <v>140</v>
      </c>
      <c r="BE265" s="145">
        <f t="shared" si="34"/>
        <v>0</v>
      </c>
      <c r="BF265" s="145">
        <f t="shared" si="35"/>
        <v>0</v>
      </c>
      <c r="BG265" s="145">
        <f t="shared" si="36"/>
        <v>0</v>
      </c>
      <c r="BH265" s="145">
        <f t="shared" si="37"/>
        <v>0</v>
      </c>
      <c r="BI265" s="145">
        <f t="shared" si="38"/>
        <v>0</v>
      </c>
      <c r="BJ265" s="15" t="s">
        <v>83</v>
      </c>
      <c r="BK265" s="145">
        <f t="shared" si="39"/>
        <v>0</v>
      </c>
      <c r="BL265" s="15" t="s">
        <v>211</v>
      </c>
      <c r="BM265" s="144" t="s">
        <v>882</v>
      </c>
    </row>
    <row r="266" spans="2:65" s="1" customFormat="1" ht="24.2" customHeight="1">
      <c r="B266" s="30"/>
      <c r="C266" s="132" t="s">
        <v>883</v>
      </c>
      <c r="D266" s="132" t="s">
        <v>143</v>
      </c>
      <c r="E266" s="133" t="s">
        <v>884</v>
      </c>
      <c r="F266" s="134" t="s">
        <v>885</v>
      </c>
      <c r="G266" s="135" t="s">
        <v>171</v>
      </c>
      <c r="H266" s="136">
        <v>16</v>
      </c>
      <c r="I266" s="137"/>
      <c r="J266" s="138">
        <f t="shared" si="30"/>
        <v>0</v>
      </c>
      <c r="K266" s="139"/>
      <c r="L266" s="30"/>
      <c r="M266" s="140" t="s">
        <v>1</v>
      </c>
      <c r="N266" s="141" t="s">
        <v>40</v>
      </c>
      <c r="P266" s="142">
        <f t="shared" si="31"/>
        <v>0</v>
      </c>
      <c r="Q266" s="142">
        <v>7.2000000000000005E-4</v>
      </c>
      <c r="R266" s="142">
        <f t="shared" si="32"/>
        <v>1.1520000000000001E-2</v>
      </c>
      <c r="S266" s="142">
        <v>7.2000000000000005E-4</v>
      </c>
      <c r="T266" s="143">
        <f t="shared" si="33"/>
        <v>1.1520000000000001E-2</v>
      </c>
      <c r="AR266" s="144" t="s">
        <v>211</v>
      </c>
      <c r="AT266" s="144" t="s">
        <v>143</v>
      </c>
      <c r="AU266" s="144" t="s">
        <v>85</v>
      </c>
      <c r="AY266" s="15" t="s">
        <v>140</v>
      </c>
      <c r="BE266" s="145">
        <f t="shared" si="34"/>
        <v>0</v>
      </c>
      <c r="BF266" s="145">
        <f t="shared" si="35"/>
        <v>0</v>
      </c>
      <c r="BG266" s="145">
        <f t="shared" si="36"/>
        <v>0</v>
      </c>
      <c r="BH266" s="145">
        <f t="shared" si="37"/>
        <v>0</v>
      </c>
      <c r="BI266" s="145">
        <f t="shared" si="38"/>
        <v>0</v>
      </c>
      <c r="BJ266" s="15" t="s">
        <v>83</v>
      </c>
      <c r="BK266" s="145">
        <f t="shared" si="39"/>
        <v>0</v>
      </c>
      <c r="BL266" s="15" t="s">
        <v>211</v>
      </c>
      <c r="BM266" s="144" t="s">
        <v>886</v>
      </c>
    </row>
    <row r="267" spans="2:65" s="1" customFormat="1" ht="16.5" customHeight="1">
      <c r="B267" s="30"/>
      <c r="C267" s="161" t="s">
        <v>887</v>
      </c>
      <c r="D267" s="161" t="s">
        <v>261</v>
      </c>
      <c r="E267" s="162" t="s">
        <v>888</v>
      </c>
      <c r="F267" s="163" t="s">
        <v>889</v>
      </c>
      <c r="G267" s="164" t="s">
        <v>171</v>
      </c>
      <c r="H267" s="165">
        <v>17</v>
      </c>
      <c r="I267" s="166"/>
      <c r="J267" s="167">
        <f t="shared" si="30"/>
        <v>0</v>
      </c>
      <c r="K267" s="168"/>
      <c r="L267" s="169"/>
      <c r="M267" s="170" t="s">
        <v>1</v>
      </c>
      <c r="N267" s="171" t="s">
        <v>40</v>
      </c>
      <c r="P267" s="142">
        <f t="shared" si="31"/>
        <v>0</v>
      </c>
      <c r="Q267" s="142">
        <v>2.0999999999999999E-3</v>
      </c>
      <c r="R267" s="142">
        <f t="shared" si="32"/>
        <v>3.5699999999999996E-2</v>
      </c>
      <c r="S267" s="142">
        <v>0</v>
      </c>
      <c r="T267" s="143">
        <f t="shared" si="33"/>
        <v>0</v>
      </c>
      <c r="AR267" s="144" t="s">
        <v>264</v>
      </c>
      <c r="AT267" s="144" t="s">
        <v>261</v>
      </c>
      <c r="AU267" s="144" t="s">
        <v>85</v>
      </c>
      <c r="AY267" s="15" t="s">
        <v>140</v>
      </c>
      <c r="BE267" s="145">
        <f t="shared" si="34"/>
        <v>0</v>
      </c>
      <c r="BF267" s="145">
        <f t="shared" si="35"/>
        <v>0</v>
      </c>
      <c r="BG267" s="145">
        <f t="shared" si="36"/>
        <v>0</v>
      </c>
      <c r="BH267" s="145">
        <f t="shared" si="37"/>
        <v>0</v>
      </c>
      <c r="BI267" s="145">
        <f t="shared" si="38"/>
        <v>0</v>
      </c>
      <c r="BJ267" s="15" t="s">
        <v>83</v>
      </c>
      <c r="BK267" s="145">
        <f t="shared" si="39"/>
        <v>0</v>
      </c>
      <c r="BL267" s="15" t="s">
        <v>211</v>
      </c>
      <c r="BM267" s="144" t="s">
        <v>890</v>
      </c>
    </row>
    <row r="268" spans="2:65" s="1" customFormat="1" ht="24.2" customHeight="1">
      <c r="B268" s="30"/>
      <c r="C268" s="132" t="s">
        <v>891</v>
      </c>
      <c r="D268" s="132" t="s">
        <v>143</v>
      </c>
      <c r="E268" s="133" t="s">
        <v>892</v>
      </c>
      <c r="F268" s="134" t="s">
        <v>885</v>
      </c>
      <c r="G268" s="135" t="s">
        <v>171</v>
      </c>
      <c r="H268" s="136">
        <v>6</v>
      </c>
      <c r="I268" s="137"/>
      <c r="J268" s="138">
        <f t="shared" si="30"/>
        <v>0</v>
      </c>
      <c r="K268" s="139"/>
      <c r="L268" s="30"/>
      <c r="M268" s="140" t="s">
        <v>1</v>
      </c>
      <c r="N268" s="141" t="s">
        <v>40</v>
      </c>
      <c r="P268" s="142">
        <f t="shared" si="31"/>
        <v>0</v>
      </c>
      <c r="Q268" s="142">
        <v>7.2000000000000005E-4</v>
      </c>
      <c r="R268" s="142">
        <f t="shared" si="32"/>
        <v>4.3200000000000001E-3</v>
      </c>
      <c r="S268" s="142">
        <v>7.2000000000000005E-4</v>
      </c>
      <c r="T268" s="143">
        <f t="shared" si="33"/>
        <v>4.3200000000000001E-3</v>
      </c>
      <c r="AR268" s="144" t="s">
        <v>211</v>
      </c>
      <c r="AT268" s="144" t="s">
        <v>143</v>
      </c>
      <c r="AU268" s="144" t="s">
        <v>85</v>
      </c>
      <c r="AY268" s="15" t="s">
        <v>140</v>
      </c>
      <c r="BE268" s="145">
        <f t="shared" si="34"/>
        <v>0</v>
      </c>
      <c r="BF268" s="145">
        <f t="shared" si="35"/>
        <v>0</v>
      </c>
      <c r="BG268" s="145">
        <f t="shared" si="36"/>
        <v>0</v>
      </c>
      <c r="BH268" s="145">
        <f t="shared" si="37"/>
        <v>0</v>
      </c>
      <c r="BI268" s="145">
        <f t="shared" si="38"/>
        <v>0</v>
      </c>
      <c r="BJ268" s="15" t="s">
        <v>83</v>
      </c>
      <c r="BK268" s="145">
        <f t="shared" si="39"/>
        <v>0</v>
      </c>
      <c r="BL268" s="15" t="s">
        <v>211</v>
      </c>
      <c r="BM268" s="144" t="s">
        <v>893</v>
      </c>
    </row>
    <row r="269" spans="2:65" s="1" customFormat="1" ht="16.5" customHeight="1">
      <c r="B269" s="30"/>
      <c r="C269" s="161" t="s">
        <v>894</v>
      </c>
      <c r="D269" s="161" t="s">
        <v>261</v>
      </c>
      <c r="E269" s="162" t="s">
        <v>895</v>
      </c>
      <c r="F269" s="163" t="s">
        <v>889</v>
      </c>
      <c r="G269" s="164" t="s">
        <v>171</v>
      </c>
      <c r="H269" s="165">
        <v>6</v>
      </c>
      <c r="I269" s="166"/>
      <c r="J269" s="167">
        <f t="shared" si="30"/>
        <v>0</v>
      </c>
      <c r="K269" s="168"/>
      <c r="L269" s="169"/>
      <c r="M269" s="170" t="s">
        <v>1</v>
      </c>
      <c r="N269" s="171" t="s">
        <v>40</v>
      </c>
      <c r="P269" s="142">
        <f t="shared" si="31"/>
        <v>0</v>
      </c>
      <c r="Q269" s="142">
        <v>2.0999999999999999E-3</v>
      </c>
      <c r="R269" s="142">
        <f t="shared" si="32"/>
        <v>1.26E-2</v>
      </c>
      <c r="S269" s="142">
        <v>0</v>
      </c>
      <c r="T269" s="143">
        <f t="shared" si="33"/>
        <v>0</v>
      </c>
      <c r="AR269" s="144" t="s">
        <v>264</v>
      </c>
      <c r="AT269" s="144" t="s">
        <v>261</v>
      </c>
      <c r="AU269" s="144" t="s">
        <v>85</v>
      </c>
      <c r="AY269" s="15" t="s">
        <v>140</v>
      </c>
      <c r="BE269" s="145">
        <f t="shared" si="34"/>
        <v>0</v>
      </c>
      <c r="BF269" s="145">
        <f t="shared" si="35"/>
        <v>0</v>
      </c>
      <c r="BG269" s="145">
        <f t="shared" si="36"/>
        <v>0</v>
      </c>
      <c r="BH269" s="145">
        <f t="shared" si="37"/>
        <v>0</v>
      </c>
      <c r="BI269" s="145">
        <f t="shared" si="38"/>
        <v>0</v>
      </c>
      <c r="BJ269" s="15" t="s">
        <v>83</v>
      </c>
      <c r="BK269" s="145">
        <f t="shared" si="39"/>
        <v>0</v>
      </c>
      <c r="BL269" s="15" t="s">
        <v>211</v>
      </c>
      <c r="BM269" s="144" t="s">
        <v>896</v>
      </c>
    </row>
    <row r="270" spans="2:65" s="1" customFormat="1" ht="37.9" customHeight="1">
      <c r="B270" s="30"/>
      <c r="C270" s="161" t="s">
        <v>897</v>
      </c>
      <c r="D270" s="161" t="s">
        <v>261</v>
      </c>
      <c r="E270" s="162" t="s">
        <v>898</v>
      </c>
      <c r="F270" s="163" t="s">
        <v>899</v>
      </c>
      <c r="G270" s="164" t="s">
        <v>171</v>
      </c>
      <c r="H270" s="165">
        <v>4</v>
      </c>
      <c r="I270" s="166"/>
      <c r="J270" s="167">
        <f t="shared" si="30"/>
        <v>0</v>
      </c>
      <c r="K270" s="168"/>
      <c r="L270" s="169"/>
      <c r="M270" s="170" t="s">
        <v>1</v>
      </c>
      <c r="N270" s="171" t="s">
        <v>40</v>
      </c>
      <c r="P270" s="142">
        <f t="shared" si="31"/>
        <v>0</v>
      </c>
      <c r="Q270" s="142">
        <v>1.4500000000000001E-2</v>
      </c>
      <c r="R270" s="142">
        <f t="shared" si="32"/>
        <v>5.8000000000000003E-2</v>
      </c>
      <c r="S270" s="142">
        <v>0</v>
      </c>
      <c r="T270" s="143">
        <f t="shared" si="33"/>
        <v>0</v>
      </c>
      <c r="AR270" s="144" t="s">
        <v>264</v>
      </c>
      <c r="AT270" s="144" t="s">
        <v>261</v>
      </c>
      <c r="AU270" s="144" t="s">
        <v>85</v>
      </c>
      <c r="AY270" s="15" t="s">
        <v>140</v>
      </c>
      <c r="BE270" s="145">
        <f t="shared" si="34"/>
        <v>0</v>
      </c>
      <c r="BF270" s="145">
        <f t="shared" si="35"/>
        <v>0</v>
      </c>
      <c r="BG270" s="145">
        <f t="shared" si="36"/>
        <v>0</v>
      </c>
      <c r="BH270" s="145">
        <f t="shared" si="37"/>
        <v>0</v>
      </c>
      <c r="BI270" s="145">
        <f t="shared" si="38"/>
        <v>0</v>
      </c>
      <c r="BJ270" s="15" t="s">
        <v>83</v>
      </c>
      <c r="BK270" s="145">
        <f t="shared" si="39"/>
        <v>0</v>
      </c>
      <c r="BL270" s="15" t="s">
        <v>211</v>
      </c>
      <c r="BM270" s="144" t="s">
        <v>900</v>
      </c>
    </row>
    <row r="271" spans="2:65" s="1" customFormat="1" ht="24.2" customHeight="1">
      <c r="B271" s="30"/>
      <c r="C271" s="132" t="s">
        <v>901</v>
      </c>
      <c r="D271" s="132" t="s">
        <v>143</v>
      </c>
      <c r="E271" s="133" t="s">
        <v>902</v>
      </c>
      <c r="F271" s="134" t="s">
        <v>903</v>
      </c>
      <c r="G271" s="135" t="s">
        <v>171</v>
      </c>
      <c r="H271" s="136">
        <v>1</v>
      </c>
      <c r="I271" s="137"/>
      <c r="J271" s="138">
        <f t="shared" si="30"/>
        <v>0</v>
      </c>
      <c r="K271" s="139"/>
      <c r="L271" s="30"/>
      <c r="M271" s="140" t="s">
        <v>1</v>
      </c>
      <c r="N271" s="141" t="s">
        <v>40</v>
      </c>
      <c r="P271" s="142">
        <f t="shared" si="31"/>
        <v>0</v>
      </c>
      <c r="Q271" s="142">
        <v>1.1900000000000001E-3</v>
      </c>
      <c r="R271" s="142">
        <f t="shared" si="32"/>
        <v>1.1900000000000001E-3</v>
      </c>
      <c r="S271" s="142">
        <v>0</v>
      </c>
      <c r="T271" s="143">
        <f t="shared" si="33"/>
        <v>0</v>
      </c>
      <c r="AR271" s="144" t="s">
        <v>211</v>
      </c>
      <c r="AT271" s="144" t="s">
        <v>143</v>
      </c>
      <c r="AU271" s="144" t="s">
        <v>85</v>
      </c>
      <c r="AY271" s="15" t="s">
        <v>140</v>
      </c>
      <c r="BE271" s="145">
        <f t="shared" si="34"/>
        <v>0</v>
      </c>
      <c r="BF271" s="145">
        <f t="shared" si="35"/>
        <v>0</v>
      </c>
      <c r="BG271" s="145">
        <f t="shared" si="36"/>
        <v>0</v>
      </c>
      <c r="BH271" s="145">
        <f t="shared" si="37"/>
        <v>0</v>
      </c>
      <c r="BI271" s="145">
        <f t="shared" si="38"/>
        <v>0</v>
      </c>
      <c r="BJ271" s="15" t="s">
        <v>83</v>
      </c>
      <c r="BK271" s="145">
        <f t="shared" si="39"/>
        <v>0</v>
      </c>
      <c r="BL271" s="15" t="s">
        <v>211</v>
      </c>
      <c r="BM271" s="144" t="s">
        <v>904</v>
      </c>
    </row>
    <row r="272" spans="2:65" s="1" customFormat="1" ht="24.2" customHeight="1">
      <c r="B272" s="30"/>
      <c r="C272" s="161" t="s">
        <v>905</v>
      </c>
      <c r="D272" s="161" t="s">
        <v>261</v>
      </c>
      <c r="E272" s="162" t="s">
        <v>906</v>
      </c>
      <c r="F272" s="163" t="s">
        <v>907</v>
      </c>
      <c r="G272" s="164" t="s">
        <v>171</v>
      </c>
      <c r="H272" s="165">
        <v>1</v>
      </c>
      <c r="I272" s="166"/>
      <c r="J272" s="167">
        <f t="shared" si="30"/>
        <v>0</v>
      </c>
      <c r="K272" s="168"/>
      <c r="L272" s="169"/>
      <c r="M272" s="170" t="s">
        <v>1</v>
      </c>
      <c r="N272" s="171" t="s">
        <v>40</v>
      </c>
      <c r="P272" s="142">
        <f t="shared" si="31"/>
        <v>0</v>
      </c>
      <c r="Q272" s="142">
        <v>2.1899999999999999E-2</v>
      </c>
      <c r="R272" s="142">
        <f t="shared" si="32"/>
        <v>2.1899999999999999E-2</v>
      </c>
      <c r="S272" s="142">
        <v>0</v>
      </c>
      <c r="T272" s="143">
        <f t="shared" si="33"/>
        <v>0</v>
      </c>
      <c r="AR272" s="144" t="s">
        <v>264</v>
      </c>
      <c r="AT272" s="144" t="s">
        <v>261</v>
      </c>
      <c r="AU272" s="144" t="s">
        <v>85</v>
      </c>
      <c r="AY272" s="15" t="s">
        <v>140</v>
      </c>
      <c r="BE272" s="145">
        <f t="shared" si="34"/>
        <v>0</v>
      </c>
      <c r="BF272" s="145">
        <f t="shared" si="35"/>
        <v>0</v>
      </c>
      <c r="BG272" s="145">
        <f t="shared" si="36"/>
        <v>0</v>
      </c>
      <c r="BH272" s="145">
        <f t="shared" si="37"/>
        <v>0</v>
      </c>
      <c r="BI272" s="145">
        <f t="shared" si="38"/>
        <v>0</v>
      </c>
      <c r="BJ272" s="15" t="s">
        <v>83</v>
      </c>
      <c r="BK272" s="145">
        <f t="shared" si="39"/>
        <v>0</v>
      </c>
      <c r="BL272" s="15" t="s">
        <v>211</v>
      </c>
      <c r="BM272" s="144" t="s">
        <v>908</v>
      </c>
    </row>
    <row r="273" spans="2:65" s="1" customFormat="1" ht="24.2" customHeight="1">
      <c r="B273" s="30"/>
      <c r="C273" s="132" t="s">
        <v>909</v>
      </c>
      <c r="D273" s="132" t="s">
        <v>143</v>
      </c>
      <c r="E273" s="133" t="s">
        <v>910</v>
      </c>
      <c r="F273" s="134" t="s">
        <v>911</v>
      </c>
      <c r="G273" s="135" t="s">
        <v>299</v>
      </c>
      <c r="H273" s="136">
        <v>12</v>
      </c>
      <c r="I273" s="137"/>
      <c r="J273" s="138">
        <f t="shared" si="30"/>
        <v>0</v>
      </c>
      <c r="K273" s="139"/>
      <c r="L273" s="30"/>
      <c r="M273" s="140" t="s">
        <v>1</v>
      </c>
      <c r="N273" s="141" t="s">
        <v>40</v>
      </c>
      <c r="P273" s="142">
        <f t="shared" si="31"/>
        <v>0</v>
      </c>
      <c r="Q273" s="142">
        <v>1.6080000000000001E-2</v>
      </c>
      <c r="R273" s="142">
        <f t="shared" si="32"/>
        <v>0.19296000000000002</v>
      </c>
      <c r="S273" s="142">
        <v>0</v>
      </c>
      <c r="T273" s="143">
        <f t="shared" si="33"/>
        <v>0</v>
      </c>
      <c r="AR273" s="144" t="s">
        <v>211</v>
      </c>
      <c r="AT273" s="144" t="s">
        <v>143</v>
      </c>
      <c r="AU273" s="144" t="s">
        <v>85</v>
      </c>
      <c r="AY273" s="15" t="s">
        <v>140</v>
      </c>
      <c r="BE273" s="145">
        <f t="shared" si="34"/>
        <v>0</v>
      </c>
      <c r="BF273" s="145">
        <f t="shared" si="35"/>
        <v>0</v>
      </c>
      <c r="BG273" s="145">
        <f t="shared" si="36"/>
        <v>0</v>
      </c>
      <c r="BH273" s="145">
        <f t="shared" si="37"/>
        <v>0</v>
      </c>
      <c r="BI273" s="145">
        <f t="shared" si="38"/>
        <v>0</v>
      </c>
      <c r="BJ273" s="15" t="s">
        <v>83</v>
      </c>
      <c r="BK273" s="145">
        <f t="shared" si="39"/>
        <v>0</v>
      </c>
      <c r="BL273" s="15" t="s">
        <v>211</v>
      </c>
      <c r="BM273" s="144" t="s">
        <v>912</v>
      </c>
    </row>
    <row r="274" spans="2:65" s="1" customFormat="1" ht="24.2" customHeight="1">
      <c r="B274" s="30"/>
      <c r="C274" s="132" t="s">
        <v>913</v>
      </c>
      <c r="D274" s="132" t="s">
        <v>143</v>
      </c>
      <c r="E274" s="133" t="s">
        <v>914</v>
      </c>
      <c r="F274" s="134" t="s">
        <v>915</v>
      </c>
      <c r="G274" s="135" t="s">
        <v>299</v>
      </c>
      <c r="H274" s="136">
        <v>12</v>
      </c>
      <c r="I274" s="137"/>
      <c r="J274" s="138">
        <f t="shared" si="30"/>
        <v>0</v>
      </c>
      <c r="K274" s="139"/>
      <c r="L274" s="30"/>
      <c r="M274" s="140" t="s">
        <v>1</v>
      </c>
      <c r="N274" s="141" t="s">
        <v>40</v>
      </c>
      <c r="P274" s="142">
        <f t="shared" si="31"/>
        <v>0</v>
      </c>
      <c r="Q274" s="142">
        <v>0</v>
      </c>
      <c r="R274" s="142">
        <f t="shared" si="32"/>
        <v>0</v>
      </c>
      <c r="S274" s="142">
        <v>1.107E-2</v>
      </c>
      <c r="T274" s="143">
        <f t="shared" si="33"/>
        <v>0.13284000000000001</v>
      </c>
      <c r="AR274" s="144" t="s">
        <v>211</v>
      </c>
      <c r="AT274" s="144" t="s">
        <v>143</v>
      </c>
      <c r="AU274" s="144" t="s">
        <v>85</v>
      </c>
      <c r="AY274" s="15" t="s">
        <v>140</v>
      </c>
      <c r="BE274" s="145">
        <f t="shared" si="34"/>
        <v>0</v>
      </c>
      <c r="BF274" s="145">
        <f t="shared" si="35"/>
        <v>0</v>
      </c>
      <c r="BG274" s="145">
        <f t="shared" si="36"/>
        <v>0</v>
      </c>
      <c r="BH274" s="145">
        <f t="shared" si="37"/>
        <v>0</v>
      </c>
      <c r="BI274" s="145">
        <f t="shared" si="38"/>
        <v>0</v>
      </c>
      <c r="BJ274" s="15" t="s">
        <v>83</v>
      </c>
      <c r="BK274" s="145">
        <f t="shared" si="39"/>
        <v>0</v>
      </c>
      <c r="BL274" s="15" t="s">
        <v>211</v>
      </c>
      <c r="BM274" s="144" t="s">
        <v>916</v>
      </c>
    </row>
    <row r="275" spans="2:65" s="1" customFormat="1" ht="21.75" customHeight="1">
      <c r="B275" s="30"/>
      <c r="C275" s="132" t="s">
        <v>917</v>
      </c>
      <c r="D275" s="132" t="s">
        <v>143</v>
      </c>
      <c r="E275" s="133" t="s">
        <v>306</v>
      </c>
      <c r="F275" s="134" t="s">
        <v>918</v>
      </c>
      <c r="G275" s="135" t="s">
        <v>299</v>
      </c>
      <c r="H275" s="136">
        <v>33</v>
      </c>
      <c r="I275" s="137"/>
      <c r="J275" s="138">
        <f t="shared" si="30"/>
        <v>0</v>
      </c>
      <c r="K275" s="139"/>
      <c r="L275" s="30"/>
      <c r="M275" s="140" t="s">
        <v>1</v>
      </c>
      <c r="N275" s="141" t="s">
        <v>40</v>
      </c>
      <c r="P275" s="142">
        <f t="shared" si="31"/>
        <v>0</v>
      </c>
      <c r="Q275" s="142">
        <v>0</v>
      </c>
      <c r="R275" s="142">
        <f t="shared" si="32"/>
        <v>0</v>
      </c>
      <c r="S275" s="142">
        <v>1.9460000000000002E-2</v>
      </c>
      <c r="T275" s="143">
        <f t="shared" si="33"/>
        <v>0.64218000000000008</v>
      </c>
      <c r="AR275" s="144" t="s">
        <v>211</v>
      </c>
      <c r="AT275" s="144" t="s">
        <v>143</v>
      </c>
      <c r="AU275" s="144" t="s">
        <v>85</v>
      </c>
      <c r="AY275" s="15" t="s">
        <v>140</v>
      </c>
      <c r="BE275" s="145">
        <f t="shared" si="34"/>
        <v>0</v>
      </c>
      <c r="BF275" s="145">
        <f t="shared" si="35"/>
        <v>0</v>
      </c>
      <c r="BG275" s="145">
        <f t="shared" si="36"/>
        <v>0</v>
      </c>
      <c r="BH275" s="145">
        <f t="shared" si="37"/>
        <v>0</v>
      </c>
      <c r="BI275" s="145">
        <f t="shared" si="38"/>
        <v>0</v>
      </c>
      <c r="BJ275" s="15" t="s">
        <v>83</v>
      </c>
      <c r="BK275" s="145">
        <f t="shared" si="39"/>
        <v>0</v>
      </c>
      <c r="BL275" s="15" t="s">
        <v>211</v>
      </c>
      <c r="BM275" s="144" t="s">
        <v>919</v>
      </c>
    </row>
    <row r="276" spans="2:65" s="1" customFormat="1" ht="37.9" customHeight="1">
      <c r="B276" s="30"/>
      <c r="C276" s="132" t="s">
        <v>920</v>
      </c>
      <c r="D276" s="132" t="s">
        <v>143</v>
      </c>
      <c r="E276" s="133" t="s">
        <v>921</v>
      </c>
      <c r="F276" s="134" t="s">
        <v>922</v>
      </c>
      <c r="G276" s="135" t="s">
        <v>171</v>
      </c>
      <c r="H276" s="136">
        <v>33</v>
      </c>
      <c r="I276" s="137"/>
      <c r="J276" s="138">
        <f t="shared" si="30"/>
        <v>0</v>
      </c>
      <c r="K276" s="139"/>
      <c r="L276" s="30"/>
      <c r="M276" s="140" t="s">
        <v>1</v>
      </c>
      <c r="N276" s="141" t="s">
        <v>40</v>
      </c>
      <c r="P276" s="142">
        <f t="shared" si="31"/>
        <v>0</v>
      </c>
      <c r="Q276" s="142">
        <v>2.0000000000000002E-5</v>
      </c>
      <c r="R276" s="142">
        <f t="shared" si="32"/>
        <v>6.600000000000001E-4</v>
      </c>
      <c r="S276" s="142">
        <v>0</v>
      </c>
      <c r="T276" s="143">
        <f t="shared" si="33"/>
        <v>0</v>
      </c>
      <c r="AR276" s="144" t="s">
        <v>211</v>
      </c>
      <c r="AT276" s="144" t="s">
        <v>143</v>
      </c>
      <c r="AU276" s="144" t="s">
        <v>85</v>
      </c>
      <c r="AY276" s="15" t="s">
        <v>140</v>
      </c>
      <c r="BE276" s="145">
        <f t="shared" si="34"/>
        <v>0</v>
      </c>
      <c r="BF276" s="145">
        <f t="shared" si="35"/>
        <v>0</v>
      </c>
      <c r="BG276" s="145">
        <f t="shared" si="36"/>
        <v>0</v>
      </c>
      <c r="BH276" s="145">
        <f t="shared" si="37"/>
        <v>0</v>
      </c>
      <c r="BI276" s="145">
        <f t="shared" si="38"/>
        <v>0</v>
      </c>
      <c r="BJ276" s="15" t="s">
        <v>83</v>
      </c>
      <c r="BK276" s="145">
        <f t="shared" si="39"/>
        <v>0</v>
      </c>
      <c r="BL276" s="15" t="s">
        <v>211</v>
      </c>
      <c r="BM276" s="144" t="s">
        <v>923</v>
      </c>
    </row>
    <row r="277" spans="2:65" s="1" customFormat="1" ht="16.5" customHeight="1">
      <c r="B277" s="30"/>
      <c r="C277" s="161" t="s">
        <v>924</v>
      </c>
      <c r="D277" s="161" t="s">
        <v>261</v>
      </c>
      <c r="E277" s="162" t="s">
        <v>925</v>
      </c>
      <c r="F277" s="163" t="s">
        <v>926</v>
      </c>
      <c r="G277" s="164" t="s">
        <v>171</v>
      </c>
      <c r="H277" s="165">
        <v>33</v>
      </c>
      <c r="I277" s="166"/>
      <c r="J277" s="167">
        <f t="shared" si="30"/>
        <v>0</v>
      </c>
      <c r="K277" s="168"/>
      <c r="L277" s="169"/>
      <c r="M277" s="170" t="s">
        <v>1</v>
      </c>
      <c r="N277" s="171" t="s">
        <v>40</v>
      </c>
      <c r="P277" s="142">
        <f t="shared" si="31"/>
        <v>0</v>
      </c>
      <c r="Q277" s="142">
        <v>7.1000000000000004E-3</v>
      </c>
      <c r="R277" s="142">
        <f t="shared" si="32"/>
        <v>0.23430000000000001</v>
      </c>
      <c r="S277" s="142">
        <v>0</v>
      </c>
      <c r="T277" s="143">
        <f t="shared" si="33"/>
        <v>0</v>
      </c>
      <c r="AR277" s="144" t="s">
        <v>264</v>
      </c>
      <c r="AT277" s="144" t="s">
        <v>261</v>
      </c>
      <c r="AU277" s="144" t="s">
        <v>85</v>
      </c>
      <c r="AY277" s="15" t="s">
        <v>140</v>
      </c>
      <c r="BE277" s="145">
        <f t="shared" si="34"/>
        <v>0</v>
      </c>
      <c r="BF277" s="145">
        <f t="shared" si="35"/>
        <v>0</v>
      </c>
      <c r="BG277" s="145">
        <f t="shared" si="36"/>
        <v>0</v>
      </c>
      <c r="BH277" s="145">
        <f t="shared" si="37"/>
        <v>0</v>
      </c>
      <c r="BI277" s="145">
        <f t="shared" si="38"/>
        <v>0</v>
      </c>
      <c r="BJ277" s="15" t="s">
        <v>83</v>
      </c>
      <c r="BK277" s="145">
        <f t="shared" si="39"/>
        <v>0</v>
      </c>
      <c r="BL277" s="15" t="s">
        <v>211</v>
      </c>
      <c r="BM277" s="144" t="s">
        <v>927</v>
      </c>
    </row>
    <row r="278" spans="2:65" s="1" customFormat="1" ht="16.5" customHeight="1">
      <c r="B278" s="30"/>
      <c r="C278" s="132" t="s">
        <v>928</v>
      </c>
      <c r="D278" s="132" t="s">
        <v>143</v>
      </c>
      <c r="E278" s="133" t="s">
        <v>929</v>
      </c>
      <c r="F278" s="134" t="s">
        <v>930</v>
      </c>
      <c r="G278" s="135" t="s">
        <v>171</v>
      </c>
      <c r="H278" s="136">
        <v>66</v>
      </c>
      <c r="I278" s="137"/>
      <c r="J278" s="138">
        <f t="shared" si="30"/>
        <v>0</v>
      </c>
      <c r="K278" s="139"/>
      <c r="L278" s="30"/>
      <c r="M278" s="140" t="s">
        <v>1</v>
      </c>
      <c r="N278" s="141" t="s">
        <v>40</v>
      </c>
      <c r="P278" s="142">
        <f t="shared" si="31"/>
        <v>0</v>
      </c>
      <c r="Q278" s="142">
        <v>2.0000000000000002E-5</v>
      </c>
      <c r="R278" s="142">
        <f t="shared" si="32"/>
        <v>1.3200000000000002E-3</v>
      </c>
      <c r="S278" s="142">
        <v>9.3000000000000005E-4</v>
      </c>
      <c r="T278" s="143">
        <f t="shared" si="33"/>
        <v>6.1380000000000004E-2</v>
      </c>
      <c r="AR278" s="144" t="s">
        <v>211</v>
      </c>
      <c r="AT278" s="144" t="s">
        <v>143</v>
      </c>
      <c r="AU278" s="144" t="s">
        <v>85</v>
      </c>
      <c r="AY278" s="15" t="s">
        <v>140</v>
      </c>
      <c r="BE278" s="145">
        <f t="shared" si="34"/>
        <v>0</v>
      </c>
      <c r="BF278" s="145">
        <f t="shared" si="35"/>
        <v>0</v>
      </c>
      <c r="BG278" s="145">
        <f t="shared" si="36"/>
        <v>0</v>
      </c>
      <c r="BH278" s="145">
        <f t="shared" si="37"/>
        <v>0</v>
      </c>
      <c r="BI278" s="145">
        <f t="shared" si="38"/>
        <v>0</v>
      </c>
      <c r="BJ278" s="15" t="s">
        <v>83</v>
      </c>
      <c r="BK278" s="145">
        <f t="shared" si="39"/>
        <v>0</v>
      </c>
      <c r="BL278" s="15" t="s">
        <v>211</v>
      </c>
      <c r="BM278" s="144" t="s">
        <v>931</v>
      </c>
    </row>
    <row r="279" spans="2:65" s="1" customFormat="1" ht="24.2" customHeight="1">
      <c r="B279" s="30"/>
      <c r="C279" s="161" t="s">
        <v>932</v>
      </c>
      <c r="D279" s="161" t="s">
        <v>261</v>
      </c>
      <c r="E279" s="162" t="s">
        <v>933</v>
      </c>
      <c r="F279" s="163" t="s">
        <v>934</v>
      </c>
      <c r="G279" s="164" t="s">
        <v>171</v>
      </c>
      <c r="H279" s="165">
        <v>8</v>
      </c>
      <c r="I279" s="166"/>
      <c r="J279" s="167">
        <f t="shared" si="30"/>
        <v>0</v>
      </c>
      <c r="K279" s="168"/>
      <c r="L279" s="169"/>
      <c r="M279" s="170" t="s">
        <v>1</v>
      </c>
      <c r="N279" s="171" t="s">
        <v>40</v>
      </c>
      <c r="P279" s="142">
        <f t="shared" si="31"/>
        <v>0</v>
      </c>
      <c r="Q279" s="142">
        <v>1.2E-2</v>
      </c>
      <c r="R279" s="142">
        <f t="shared" si="32"/>
        <v>9.6000000000000002E-2</v>
      </c>
      <c r="S279" s="142">
        <v>0</v>
      </c>
      <c r="T279" s="143">
        <f t="shared" si="33"/>
        <v>0</v>
      </c>
      <c r="AR279" s="144" t="s">
        <v>264</v>
      </c>
      <c r="AT279" s="144" t="s">
        <v>261</v>
      </c>
      <c r="AU279" s="144" t="s">
        <v>85</v>
      </c>
      <c r="AY279" s="15" t="s">
        <v>140</v>
      </c>
      <c r="BE279" s="145">
        <f t="shared" si="34"/>
        <v>0</v>
      </c>
      <c r="BF279" s="145">
        <f t="shared" si="35"/>
        <v>0</v>
      </c>
      <c r="BG279" s="145">
        <f t="shared" si="36"/>
        <v>0</v>
      </c>
      <c r="BH279" s="145">
        <f t="shared" si="37"/>
        <v>0</v>
      </c>
      <c r="BI279" s="145">
        <f t="shared" si="38"/>
        <v>0</v>
      </c>
      <c r="BJ279" s="15" t="s">
        <v>83</v>
      </c>
      <c r="BK279" s="145">
        <f t="shared" si="39"/>
        <v>0</v>
      </c>
      <c r="BL279" s="15" t="s">
        <v>211</v>
      </c>
      <c r="BM279" s="144" t="s">
        <v>935</v>
      </c>
    </row>
    <row r="280" spans="2:65" s="1" customFormat="1" ht="37.9" customHeight="1">
      <c r="B280" s="30"/>
      <c r="C280" s="132" t="s">
        <v>936</v>
      </c>
      <c r="D280" s="132" t="s">
        <v>143</v>
      </c>
      <c r="E280" s="133" t="s">
        <v>937</v>
      </c>
      <c r="F280" s="134" t="s">
        <v>938</v>
      </c>
      <c r="G280" s="135" t="s">
        <v>299</v>
      </c>
      <c r="H280" s="136">
        <v>1</v>
      </c>
      <c r="I280" s="137"/>
      <c r="J280" s="138">
        <f t="shared" si="30"/>
        <v>0</v>
      </c>
      <c r="K280" s="139"/>
      <c r="L280" s="30"/>
      <c r="M280" s="140" t="s">
        <v>1</v>
      </c>
      <c r="N280" s="141" t="s">
        <v>40</v>
      </c>
      <c r="P280" s="142">
        <f t="shared" si="31"/>
        <v>0</v>
      </c>
      <c r="Q280" s="142">
        <v>1.047E-2</v>
      </c>
      <c r="R280" s="142">
        <f t="shared" si="32"/>
        <v>1.047E-2</v>
      </c>
      <c r="S280" s="142">
        <v>0</v>
      </c>
      <c r="T280" s="143">
        <f t="shared" si="33"/>
        <v>0</v>
      </c>
      <c r="AR280" s="144" t="s">
        <v>211</v>
      </c>
      <c r="AT280" s="144" t="s">
        <v>143</v>
      </c>
      <c r="AU280" s="144" t="s">
        <v>85</v>
      </c>
      <c r="AY280" s="15" t="s">
        <v>140</v>
      </c>
      <c r="BE280" s="145">
        <f t="shared" si="34"/>
        <v>0</v>
      </c>
      <c r="BF280" s="145">
        <f t="shared" si="35"/>
        <v>0</v>
      </c>
      <c r="BG280" s="145">
        <f t="shared" si="36"/>
        <v>0</v>
      </c>
      <c r="BH280" s="145">
        <f t="shared" si="37"/>
        <v>0</v>
      </c>
      <c r="BI280" s="145">
        <f t="shared" si="38"/>
        <v>0</v>
      </c>
      <c r="BJ280" s="15" t="s">
        <v>83</v>
      </c>
      <c r="BK280" s="145">
        <f t="shared" si="39"/>
        <v>0</v>
      </c>
      <c r="BL280" s="15" t="s">
        <v>211</v>
      </c>
      <c r="BM280" s="144" t="s">
        <v>939</v>
      </c>
    </row>
    <row r="281" spans="2:65" s="1" customFormat="1" ht="24.2" customHeight="1">
      <c r="B281" s="30"/>
      <c r="C281" s="132" t="s">
        <v>940</v>
      </c>
      <c r="D281" s="132" t="s">
        <v>143</v>
      </c>
      <c r="E281" s="133" t="s">
        <v>310</v>
      </c>
      <c r="F281" s="134" t="s">
        <v>941</v>
      </c>
      <c r="G281" s="135" t="s">
        <v>299</v>
      </c>
      <c r="H281" s="136">
        <v>12</v>
      </c>
      <c r="I281" s="137"/>
      <c r="J281" s="138">
        <f t="shared" si="30"/>
        <v>0</v>
      </c>
      <c r="K281" s="139"/>
      <c r="L281" s="30"/>
      <c r="M281" s="140" t="s">
        <v>1</v>
      </c>
      <c r="N281" s="141" t="s">
        <v>40</v>
      </c>
      <c r="P281" s="142">
        <f t="shared" si="31"/>
        <v>0</v>
      </c>
      <c r="Q281" s="142">
        <v>0</v>
      </c>
      <c r="R281" s="142">
        <f t="shared" si="32"/>
        <v>0</v>
      </c>
      <c r="S281" s="142">
        <v>1.7069999999999998E-2</v>
      </c>
      <c r="T281" s="143">
        <f t="shared" si="33"/>
        <v>0.20483999999999997</v>
      </c>
      <c r="AR281" s="144" t="s">
        <v>211</v>
      </c>
      <c r="AT281" s="144" t="s">
        <v>143</v>
      </c>
      <c r="AU281" s="144" t="s">
        <v>85</v>
      </c>
      <c r="AY281" s="15" t="s">
        <v>140</v>
      </c>
      <c r="BE281" s="145">
        <f t="shared" si="34"/>
        <v>0</v>
      </c>
      <c r="BF281" s="145">
        <f t="shared" si="35"/>
        <v>0</v>
      </c>
      <c r="BG281" s="145">
        <f t="shared" si="36"/>
        <v>0</v>
      </c>
      <c r="BH281" s="145">
        <f t="shared" si="37"/>
        <v>0</v>
      </c>
      <c r="BI281" s="145">
        <f t="shared" si="38"/>
        <v>0</v>
      </c>
      <c r="BJ281" s="15" t="s">
        <v>83</v>
      </c>
      <c r="BK281" s="145">
        <f t="shared" si="39"/>
        <v>0</v>
      </c>
      <c r="BL281" s="15" t="s">
        <v>211</v>
      </c>
      <c r="BM281" s="144" t="s">
        <v>942</v>
      </c>
    </row>
    <row r="282" spans="2:65" s="1" customFormat="1" ht="21.75" customHeight="1">
      <c r="B282" s="30"/>
      <c r="C282" s="132" t="s">
        <v>943</v>
      </c>
      <c r="D282" s="132" t="s">
        <v>143</v>
      </c>
      <c r="E282" s="133" t="s">
        <v>944</v>
      </c>
      <c r="F282" s="134" t="s">
        <v>945</v>
      </c>
      <c r="G282" s="135" t="s">
        <v>299</v>
      </c>
      <c r="H282" s="136">
        <v>12</v>
      </c>
      <c r="I282" s="137"/>
      <c r="J282" s="138">
        <f t="shared" si="30"/>
        <v>0</v>
      </c>
      <c r="K282" s="139"/>
      <c r="L282" s="30"/>
      <c r="M282" s="140" t="s">
        <v>1</v>
      </c>
      <c r="N282" s="141" t="s">
        <v>40</v>
      </c>
      <c r="P282" s="142">
        <f t="shared" si="31"/>
        <v>0</v>
      </c>
      <c r="Q282" s="142">
        <v>4.9300000000000004E-3</v>
      </c>
      <c r="R282" s="142">
        <f t="shared" si="32"/>
        <v>5.9160000000000004E-2</v>
      </c>
      <c r="S282" s="142">
        <v>0</v>
      </c>
      <c r="T282" s="143">
        <f t="shared" si="33"/>
        <v>0</v>
      </c>
      <c r="AR282" s="144" t="s">
        <v>211</v>
      </c>
      <c r="AT282" s="144" t="s">
        <v>143</v>
      </c>
      <c r="AU282" s="144" t="s">
        <v>85</v>
      </c>
      <c r="AY282" s="15" t="s">
        <v>140</v>
      </c>
      <c r="BE282" s="145">
        <f t="shared" si="34"/>
        <v>0</v>
      </c>
      <c r="BF282" s="145">
        <f t="shared" si="35"/>
        <v>0</v>
      </c>
      <c r="BG282" s="145">
        <f t="shared" si="36"/>
        <v>0</v>
      </c>
      <c r="BH282" s="145">
        <f t="shared" si="37"/>
        <v>0</v>
      </c>
      <c r="BI282" s="145">
        <f t="shared" si="38"/>
        <v>0</v>
      </c>
      <c r="BJ282" s="15" t="s">
        <v>83</v>
      </c>
      <c r="BK282" s="145">
        <f t="shared" si="39"/>
        <v>0</v>
      </c>
      <c r="BL282" s="15" t="s">
        <v>211</v>
      </c>
      <c r="BM282" s="144" t="s">
        <v>946</v>
      </c>
    </row>
    <row r="283" spans="2:65" s="1" customFormat="1" ht="24.2" customHeight="1">
      <c r="B283" s="30"/>
      <c r="C283" s="132" t="s">
        <v>947</v>
      </c>
      <c r="D283" s="132" t="s">
        <v>143</v>
      </c>
      <c r="E283" s="133" t="s">
        <v>314</v>
      </c>
      <c r="F283" s="134" t="s">
        <v>948</v>
      </c>
      <c r="G283" s="135" t="s">
        <v>299</v>
      </c>
      <c r="H283" s="136">
        <v>3</v>
      </c>
      <c r="I283" s="137"/>
      <c r="J283" s="138">
        <f t="shared" si="30"/>
        <v>0</v>
      </c>
      <c r="K283" s="139"/>
      <c r="L283" s="30"/>
      <c r="M283" s="140" t="s">
        <v>1</v>
      </c>
      <c r="N283" s="141" t="s">
        <v>40</v>
      </c>
      <c r="P283" s="142">
        <f t="shared" si="31"/>
        <v>0</v>
      </c>
      <c r="Q283" s="142">
        <v>0</v>
      </c>
      <c r="R283" s="142">
        <f t="shared" si="32"/>
        <v>0</v>
      </c>
      <c r="S283" s="142">
        <v>3.4700000000000002E-2</v>
      </c>
      <c r="T283" s="143">
        <f t="shared" si="33"/>
        <v>0.1041</v>
      </c>
      <c r="AR283" s="144" t="s">
        <v>211</v>
      </c>
      <c r="AT283" s="144" t="s">
        <v>143</v>
      </c>
      <c r="AU283" s="144" t="s">
        <v>85</v>
      </c>
      <c r="AY283" s="15" t="s">
        <v>140</v>
      </c>
      <c r="BE283" s="145">
        <f t="shared" si="34"/>
        <v>0</v>
      </c>
      <c r="BF283" s="145">
        <f t="shared" si="35"/>
        <v>0</v>
      </c>
      <c r="BG283" s="145">
        <f t="shared" si="36"/>
        <v>0</v>
      </c>
      <c r="BH283" s="145">
        <f t="shared" si="37"/>
        <v>0</v>
      </c>
      <c r="BI283" s="145">
        <f t="shared" si="38"/>
        <v>0</v>
      </c>
      <c r="BJ283" s="15" t="s">
        <v>83</v>
      </c>
      <c r="BK283" s="145">
        <f t="shared" si="39"/>
        <v>0</v>
      </c>
      <c r="BL283" s="15" t="s">
        <v>211</v>
      </c>
      <c r="BM283" s="144" t="s">
        <v>949</v>
      </c>
    </row>
    <row r="284" spans="2:65" s="1" customFormat="1" ht="24.2" customHeight="1">
      <c r="B284" s="30"/>
      <c r="C284" s="132" t="s">
        <v>950</v>
      </c>
      <c r="D284" s="132" t="s">
        <v>143</v>
      </c>
      <c r="E284" s="133" t="s">
        <v>951</v>
      </c>
      <c r="F284" s="134" t="s">
        <v>952</v>
      </c>
      <c r="G284" s="135" t="s">
        <v>171</v>
      </c>
      <c r="H284" s="136">
        <v>3</v>
      </c>
      <c r="I284" s="137"/>
      <c r="J284" s="138">
        <f t="shared" si="30"/>
        <v>0</v>
      </c>
      <c r="K284" s="139"/>
      <c r="L284" s="30"/>
      <c r="M284" s="140" t="s">
        <v>1</v>
      </c>
      <c r="N284" s="141" t="s">
        <v>40</v>
      </c>
      <c r="P284" s="142">
        <f t="shared" si="31"/>
        <v>0</v>
      </c>
      <c r="Q284" s="142">
        <v>4.0999999999999999E-4</v>
      </c>
      <c r="R284" s="142">
        <f t="shared" si="32"/>
        <v>1.23E-3</v>
      </c>
      <c r="S284" s="142">
        <v>0</v>
      </c>
      <c r="T284" s="143">
        <f t="shared" si="33"/>
        <v>0</v>
      </c>
      <c r="AR284" s="144" t="s">
        <v>211</v>
      </c>
      <c r="AT284" s="144" t="s">
        <v>143</v>
      </c>
      <c r="AU284" s="144" t="s">
        <v>85</v>
      </c>
      <c r="AY284" s="15" t="s">
        <v>140</v>
      </c>
      <c r="BE284" s="145">
        <f t="shared" si="34"/>
        <v>0</v>
      </c>
      <c r="BF284" s="145">
        <f t="shared" si="35"/>
        <v>0</v>
      </c>
      <c r="BG284" s="145">
        <f t="shared" si="36"/>
        <v>0</v>
      </c>
      <c r="BH284" s="145">
        <f t="shared" si="37"/>
        <v>0</v>
      </c>
      <c r="BI284" s="145">
        <f t="shared" si="38"/>
        <v>0</v>
      </c>
      <c r="BJ284" s="15" t="s">
        <v>83</v>
      </c>
      <c r="BK284" s="145">
        <f t="shared" si="39"/>
        <v>0</v>
      </c>
      <c r="BL284" s="15" t="s">
        <v>211</v>
      </c>
      <c r="BM284" s="144" t="s">
        <v>953</v>
      </c>
    </row>
    <row r="285" spans="2:65" s="1" customFormat="1" ht="16.5" customHeight="1">
      <c r="B285" s="30"/>
      <c r="C285" s="132" t="s">
        <v>954</v>
      </c>
      <c r="D285" s="132" t="s">
        <v>143</v>
      </c>
      <c r="E285" s="133" t="s">
        <v>318</v>
      </c>
      <c r="F285" s="134" t="s">
        <v>955</v>
      </c>
      <c r="G285" s="135" t="s">
        <v>171</v>
      </c>
      <c r="H285" s="136">
        <v>24</v>
      </c>
      <c r="I285" s="137"/>
      <c r="J285" s="138">
        <f t="shared" si="30"/>
        <v>0</v>
      </c>
      <c r="K285" s="139"/>
      <c r="L285" s="30"/>
      <c r="M285" s="140" t="s">
        <v>1</v>
      </c>
      <c r="N285" s="141" t="s">
        <v>40</v>
      </c>
      <c r="P285" s="142">
        <f t="shared" si="31"/>
        <v>0</v>
      </c>
      <c r="Q285" s="142">
        <v>0</v>
      </c>
      <c r="R285" s="142">
        <f t="shared" si="32"/>
        <v>0</v>
      </c>
      <c r="S285" s="142">
        <v>4.8999999999999998E-4</v>
      </c>
      <c r="T285" s="143">
        <f t="shared" si="33"/>
        <v>1.176E-2</v>
      </c>
      <c r="AR285" s="144" t="s">
        <v>211</v>
      </c>
      <c r="AT285" s="144" t="s">
        <v>143</v>
      </c>
      <c r="AU285" s="144" t="s">
        <v>85</v>
      </c>
      <c r="AY285" s="15" t="s">
        <v>140</v>
      </c>
      <c r="BE285" s="145">
        <f t="shared" si="34"/>
        <v>0</v>
      </c>
      <c r="BF285" s="145">
        <f t="shared" si="35"/>
        <v>0</v>
      </c>
      <c r="BG285" s="145">
        <f t="shared" si="36"/>
        <v>0</v>
      </c>
      <c r="BH285" s="145">
        <f t="shared" si="37"/>
        <v>0</v>
      </c>
      <c r="BI285" s="145">
        <f t="shared" si="38"/>
        <v>0</v>
      </c>
      <c r="BJ285" s="15" t="s">
        <v>83</v>
      </c>
      <c r="BK285" s="145">
        <f t="shared" si="39"/>
        <v>0</v>
      </c>
      <c r="BL285" s="15" t="s">
        <v>211</v>
      </c>
      <c r="BM285" s="144" t="s">
        <v>956</v>
      </c>
    </row>
    <row r="286" spans="2:65" s="1" customFormat="1" ht="21.75" customHeight="1">
      <c r="B286" s="30"/>
      <c r="C286" s="132" t="s">
        <v>957</v>
      </c>
      <c r="D286" s="132" t="s">
        <v>143</v>
      </c>
      <c r="E286" s="133" t="s">
        <v>958</v>
      </c>
      <c r="F286" s="134" t="s">
        <v>959</v>
      </c>
      <c r="G286" s="135" t="s">
        <v>171</v>
      </c>
      <c r="H286" s="136">
        <v>24</v>
      </c>
      <c r="I286" s="137"/>
      <c r="J286" s="138">
        <f t="shared" si="30"/>
        <v>0</v>
      </c>
      <c r="K286" s="139"/>
      <c r="L286" s="30"/>
      <c r="M286" s="140" t="s">
        <v>1</v>
      </c>
      <c r="N286" s="141" t="s">
        <v>40</v>
      </c>
      <c r="P286" s="142">
        <f t="shared" si="31"/>
        <v>0</v>
      </c>
      <c r="Q286" s="142">
        <v>1.09E-3</v>
      </c>
      <c r="R286" s="142">
        <f t="shared" si="32"/>
        <v>2.6160000000000003E-2</v>
      </c>
      <c r="S286" s="142">
        <v>0</v>
      </c>
      <c r="T286" s="143">
        <f t="shared" si="33"/>
        <v>0</v>
      </c>
      <c r="AR286" s="144" t="s">
        <v>211</v>
      </c>
      <c r="AT286" s="144" t="s">
        <v>143</v>
      </c>
      <c r="AU286" s="144" t="s">
        <v>85</v>
      </c>
      <c r="AY286" s="15" t="s">
        <v>140</v>
      </c>
      <c r="BE286" s="145">
        <f t="shared" si="34"/>
        <v>0</v>
      </c>
      <c r="BF286" s="145">
        <f t="shared" si="35"/>
        <v>0</v>
      </c>
      <c r="BG286" s="145">
        <f t="shared" si="36"/>
        <v>0</v>
      </c>
      <c r="BH286" s="145">
        <f t="shared" si="37"/>
        <v>0</v>
      </c>
      <c r="BI286" s="145">
        <f t="shared" si="38"/>
        <v>0</v>
      </c>
      <c r="BJ286" s="15" t="s">
        <v>83</v>
      </c>
      <c r="BK286" s="145">
        <f t="shared" si="39"/>
        <v>0</v>
      </c>
      <c r="BL286" s="15" t="s">
        <v>211</v>
      </c>
      <c r="BM286" s="144" t="s">
        <v>960</v>
      </c>
    </row>
    <row r="287" spans="2:65" s="1" customFormat="1" ht="24.2" customHeight="1">
      <c r="B287" s="30"/>
      <c r="C287" s="132" t="s">
        <v>961</v>
      </c>
      <c r="D287" s="132" t="s">
        <v>143</v>
      </c>
      <c r="E287" s="133" t="s">
        <v>962</v>
      </c>
      <c r="F287" s="134" t="s">
        <v>963</v>
      </c>
      <c r="G287" s="135" t="s">
        <v>299</v>
      </c>
      <c r="H287" s="136">
        <v>47</v>
      </c>
      <c r="I287" s="137"/>
      <c r="J287" s="138">
        <f t="shared" si="30"/>
        <v>0</v>
      </c>
      <c r="K287" s="139"/>
      <c r="L287" s="30"/>
      <c r="M287" s="140" t="s">
        <v>1</v>
      </c>
      <c r="N287" s="141" t="s">
        <v>40</v>
      </c>
      <c r="P287" s="142">
        <f t="shared" si="31"/>
        <v>0</v>
      </c>
      <c r="Q287" s="142">
        <v>2.4000000000000001E-4</v>
      </c>
      <c r="R287" s="142">
        <f t="shared" si="32"/>
        <v>1.128E-2</v>
      </c>
      <c r="S287" s="142">
        <v>0</v>
      </c>
      <c r="T287" s="143">
        <f t="shared" si="33"/>
        <v>0</v>
      </c>
      <c r="AR287" s="144" t="s">
        <v>211</v>
      </c>
      <c r="AT287" s="144" t="s">
        <v>143</v>
      </c>
      <c r="AU287" s="144" t="s">
        <v>85</v>
      </c>
      <c r="AY287" s="15" t="s">
        <v>140</v>
      </c>
      <c r="BE287" s="145">
        <f t="shared" si="34"/>
        <v>0</v>
      </c>
      <c r="BF287" s="145">
        <f t="shared" si="35"/>
        <v>0</v>
      </c>
      <c r="BG287" s="145">
        <f t="shared" si="36"/>
        <v>0</v>
      </c>
      <c r="BH287" s="145">
        <f t="shared" si="37"/>
        <v>0</v>
      </c>
      <c r="BI287" s="145">
        <f t="shared" si="38"/>
        <v>0</v>
      </c>
      <c r="BJ287" s="15" t="s">
        <v>83</v>
      </c>
      <c r="BK287" s="145">
        <f t="shared" si="39"/>
        <v>0</v>
      </c>
      <c r="BL287" s="15" t="s">
        <v>211</v>
      </c>
      <c r="BM287" s="144" t="s">
        <v>964</v>
      </c>
    </row>
    <row r="288" spans="2:65" s="1" customFormat="1" ht="16.5" customHeight="1">
      <c r="B288" s="30"/>
      <c r="C288" s="132" t="s">
        <v>965</v>
      </c>
      <c r="D288" s="132" t="s">
        <v>143</v>
      </c>
      <c r="E288" s="133" t="s">
        <v>966</v>
      </c>
      <c r="F288" s="134" t="s">
        <v>967</v>
      </c>
      <c r="G288" s="135" t="s">
        <v>299</v>
      </c>
      <c r="H288" s="136">
        <v>3</v>
      </c>
      <c r="I288" s="137"/>
      <c r="J288" s="138">
        <f t="shared" si="30"/>
        <v>0</v>
      </c>
      <c r="K288" s="139"/>
      <c r="L288" s="30"/>
      <c r="M288" s="140" t="s">
        <v>1</v>
      </c>
      <c r="N288" s="141" t="s">
        <v>40</v>
      </c>
      <c r="P288" s="142">
        <f t="shared" si="31"/>
        <v>0</v>
      </c>
      <c r="Q288" s="142">
        <v>0</v>
      </c>
      <c r="R288" s="142">
        <f t="shared" si="32"/>
        <v>0</v>
      </c>
      <c r="S288" s="142">
        <v>1.56E-3</v>
      </c>
      <c r="T288" s="143">
        <f t="shared" si="33"/>
        <v>4.6800000000000001E-3</v>
      </c>
      <c r="AR288" s="144" t="s">
        <v>211</v>
      </c>
      <c r="AT288" s="144" t="s">
        <v>143</v>
      </c>
      <c r="AU288" s="144" t="s">
        <v>85</v>
      </c>
      <c r="AY288" s="15" t="s">
        <v>140</v>
      </c>
      <c r="BE288" s="145">
        <f t="shared" si="34"/>
        <v>0</v>
      </c>
      <c r="BF288" s="145">
        <f t="shared" si="35"/>
        <v>0</v>
      </c>
      <c r="BG288" s="145">
        <f t="shared" si="36"/>
        <v>0</v>
      </c>
      <c r="BH288" s="145">
        <f t="shared" si="37"/>
        <v>0</v>
      </c>
      <c r="BI288" s="145">
        <f t="shared" si="38"/>
        <v>0</v>
      </c>
      <c r="BJ288" s="15" t="s">
        <v>83</v>
      </c>
      <c r="BK288" s="145">
        <f t="shared" si="39"/>
        <v>0</v>
      </c>
      <c r="BL288" s="15" t="s">
        <v>211</v>
      </c>
      <c r="BM288" s="144" t="s">
        <v>968</v>
      </c>
    </row>
    <row r="289" spans="2:65" s="1" customFormat="1" ht="16.5" customHeight="1">
      <c r="B289" s="30"/>
      <c r="C289" s="132" t="s">
        <v>969</v>
      </c>
      <c r="D289" s="132" t="s">
        <v>143</v>
      </c>
      <c r="E289" s="133" t="s">
        <v>970</v>
      </c>
      <c r="F289" s="134" t="s">
        <v>971</v>
      </c>
      <c r="G289" s="135" t="s">
        <v>299</v>
      </c>
      <c r="H289" s="136">
        <v>21</v>
      </c>
      <c r="I289" s="137"/>
      <c r="J289" s="138">
        <f t="shared" si="30"/>
        <v>0</v>
      </c>
      <c r="K289" s="139"/>
      <c r="L289" s="30"/>
      <c r="M289" s="140" t="s">
        <v>1</v>
      </c>
      <c r="N289" s="141" t="s">
        <v>40</v>
      </c>
      <c r="P289" s="142">
        <f t="shared" si="31"/>
        <v>0</v>
      </c>
      <c r="Q289" s="142">
        <v>0</v>
      </c>
      <c r="R289" s="142">
        <f t="shared" si="32"/>
        <v>0</v>
      </c>
      <c r="S289" s="142">
        <v>8.5999999999999998E-4</v>
      </c>
      <c r="T289" s="143">
        <f t="shared" si="33"/>
        <v>1.806E-2</v>
      </c>
      <c r="AR289" s="144" t="s">
        <v>211</v>
      </c>
      <c r="AT289" s="144" t="s">
        <v>143</v>
      </c>
      <c r="AU289" s="144" t="s">
        <v>85</v>
      </c>
      <c r="AY289" s="15" t="s">
        <v>140</v>
      </c>
      <c r="BE289" s="145">
        <f t="shared" si="34"/>
        <v>0</v>
      </c>
      <c r="BF289" s="145">
        <f t="shared" si="35"/>
        <v>0</v>
      </c>
      <c r="BG289" s="145">
        <f t="shared" si="36"/>
        <v>0</v>
      </c>
      <c r="BH289" s="145">
        <f t="shared" si="37"/>
        <v>0</v>
      </c>
      <c r="BI289" s="145">
        <f t="shared" si="38"/>
        <v>0</v>
      </c>
      <c r="BJ289" s="15" t="s">
        <v>83</v>
      </c>
      <c r="BK289" s="145">
        <f t="shared" si="39"/>
        <v>0</v>
      </c>
      <c r="BL289" s="15" t="s">
        <v>211</v>
      </c>
      <c r="BM289" s="144" t="s">
        <v>972</v>
      </c>
    </row>
    <row r="290" spans="2:65" s="1" customFormat="1" ht="24.2" customHeight="1">
      <c r="B290" s="30"/>
      <c r="C290" s="132" t="s">
        <v>973</v>
      </c>
      <c r="D290" s="132" t="s">
        <v>143</v>
      </c>
      <c r="E290" s="133" t="s">
        <v>974</v>
      </c>
      <c r="F290" s="134" t="s">
        <v>975</v>
      </c>
      <c r="G290" s="135" t="s">
        <v>299</v>
      </c>
      <c r="H290" s="136">
        <v>3</v>
      </c>
      <c r="I290" s="137"/>
      <c r="J290" s="138">
        <f t="shared" si="30"/>
        <v>0</v>
      </c>
      <c r="K290" s="139"/>
      <c r="L290" s="30"/>
      <c r="M290" s="140" t="s">
        <v>1</v>
      </c>
      <c r="N290" s="141" t="s">
        <v>40</v>
      </c>
      <c r="P290" s="142">
        <f t="shared" si="31"/>
        <v>0</v>
      </c>
      <c r="Q290" s="142">
        <v>1.72E-3</v>
      </c>
      <c r="R290" s="142">
        <f t="shared" si="32"/>
        <v>5.1599999999999997E-3</v>
      </c>
      <c r="S290" s="142">
        <v>0</v>
      </c>
      <c r="T290" s="143">
        <f t="shared" si="33"/>
        <v>0</v>
      </c>
      <c r="AR290" s="144" t="s">
        <v>211</v>
      </c>
      <c r="AT290" s="144" t="s">
        <v>143</v>
      </c>
      <c r="AU290" s="144" t="s">
        <v>85</v>
      </c>
      <c r="AY290" s="15" t="s">
        <v>140</v>
      </c>
      <c r="BE290" s="145">
        <f t="shared" si="34"/>
        <v>0</v>
      </c>
      <c r="BF290" s="145">
        <f t="shared" si="35"/>
        <v>0</v>
      </c>
      <c r="BG290" s="145">
        <f t="shared" si="36"/>
        <v>0</v>
      </c>
      <c r="BH290" s="145">
        <f t="shared" si="37"/>
        <v>0</v>
      </c>
      <c r="BI290" s="145">
        <f t="shared" si="38"/>
        <v>0</v>
      </c>
      <c r="BJ290" s="15" t="s">
        <v>83</v>
      </c>
      <c r="BK290" s="145">
        <f t="shared" si="39"/>
        <v>0</v>
      </c>
      <c r="BL290" s="15" t="s">
        <v>211</v>
      </c>
      <c r="BM290" s="144" t="s">
        <v>976</v>
      </c>
    </row>
    <row r="291" spans="2:65" s="1" customFormat="1" ht="24.2" customHeight="1">
      <c r="B291" s="30"/>
      <c r="C291" s="132" t="s">
        <v>977</v>
      </c>
      <c r="D291" s="132" t="s">
        <v>143</v>
      </c>
      <c r="E291" s="133" t="s">
        <v>978</v>
      </c>
      <c r="F291" s="134" t="s">
        <v>979</v>
      </c>
      <c r="G291" s="135" t="s">
        <v>299</v>
      </c>
      <c r="H291" s="136">
        <v>22</v>
      </c>
      <c r="I291" s="137"/>
      <c r="J291" s="138">
        <f t="shared" si="30"/>
        <v>0</v>
      </c>
      <c r="K291" s="139"/>
      <c r="L291" s="30"/>
      <c r="M291" s="140" t="s">
        <v>1</v>
      </c>
      <c r="N291" s="141" t="s">
        <v>40</v>
      </c>
      <c r="P291" s="142">
        <f t="shared" si="31"/>
        <v>0</v>
      </c>
      <c r="Q291" s="142">
        <v>1.5399999999999999E-3</v>
      </c>
      <c r="R291" s="142">
        <f t="shared" si="32"/>
        <v>3.388E-2</v>
      </c>
      <c r="S291" s="142">
        <v>0</v>
      </c>
      <c r="T291" s="143">
        <f t="shared" si="33"/>
        <v>0</v>
      </c>
      <c r="AR291" s="144" t="s">
        <v>211</v>
      </c>
      <c r="AT291" s="144" t="s">
        <v>143</v>
      </c>
      <c r="AU291" s="144" t="s">
        <v>85</v>
      </c>
      <c r="AY291" s="15" t="s">
        <v>140</v>
      </c>
      <c r="BE291" s="145">
        <f t="shared" si="34"/>
        <v>0</v>
      </c>
      <c r="BF291" s="145">
        <f t="shared" si="35"/>
        <v>0</v>
      </c>
      <c r="BG291" s="145">
        <f t="shared" si="36"/>
        <v>0</v>
      </c>
      <c r="BH291" s="145">
        <f t="shared" si="37"/>
        <v>0</v>
      </c>
      <c r="BI291" s="145">
        <f t="shared" si="38"/>
        <v>0</v>
      </c>
      <c r="BJ291" s="15" t="s">
        <v>83</v>
      </c>
      <c r="BK291" s="145">
        <f t="shared" si="39"/>
        <v>0</v>
      </c>
      <c r="BL291" s="15" t="s">
        <v>211</v>
      </c>
      <c r="BM291" s="144" t="s">
        <v>980</v>
      </c>
    </row>
    <row r="292" spans="2:65" s="1" customFormat="1" ht="24.2" customHeight="1">
      <c r="B292" s="30"/>
      <c r="C292" s="132" t="s">
        <v>981</v>
      </c>
      <c r="D292" s="132" t="s">
        <v>143</v>
      </c>
      <c r="E292" s="133" t="s">
        <v>326</v>
      </c>
      <c r="F292" s="134" t="s">
        <v>982</v>
      </c>
      <c r="G292" s="135" t="s">
        <v>171</v>
      </c>
      <c r="H292" s="136">
        <v>45</v>
      </c>
      <c r="I292" s="137"/>
      <c r="J292" s="138">
        <f t="shared" si="30"/>
        <v>0</v>
      </c>
      <c r="K292" s="139"/>
      <c r="L292" s="30"/>
      <c r="M292" s="140" t="s">
        <v>1</v>
      </c>
      <c r="N292" s="141" t="s">
        <v>40</v>
      </c>
      <c r="P292" s="142">
        <f t="shared" si="31"/>
        <v>0</v>
      </c>
      <c r="Q292" s="142">
        <v>0</v>
      </c>
      <c r="R292" s="142">
        <f t="shared" si="32"/>
        <v>0</v>
      </c>
      <c r="S292" s="142">
        <v>8.4999999999999995E-4</v>
      </c>
      <c r="T292" s="143">
        <f t="shared" si="33"/>
        <v>3.8249999999999999E-2</v>
      </c>
      <c r="AR292" s="144" t="s">
        <v>211</v>
      </c>
      <c r="AT292" s="144" t="s">
        <v>143</v>
      </c>
      <c r="AU292" s="144" t="s">
        <v>85</v>
      </c>
      <c r="AY292" s="15" t="s">
        <v>140</v>
      </c>
      <c r="BE292" s="145">
        <f t="shared" si="34"/>
        <v>0</v>
      </c>
      <c r="BF292" s="145">
        <f t="shared" si="35"/>
        <v>0</v>
      </c>
      <c r="BG292" s="145">
        <f t="shared" si="36"/>
        <v>0</v>
      </c>
      <c r="BH292" s="145">
        <f t="shared" si="37"/>
        <v>0</v>
      </c>
      <c r="BI292" s="145">
        <f t="shared" si="38"/>
        <v>0</v>
      </c>
      <c r="BJ292" s="15" t="s">
        <v>83</v>
      </c>
      <c r="BK292" s="145">
        <f t="shared" si="39"/>
        <v>0</v>
      </c>
      <c r="BL292" s="15" t="s">
        <v>211</v>
      </c>
      <c r="BM292" s="144" t="s">
        <v>983</v>
      </c>
    </row>
    <row r="293" spans="2:65" s="1" customFormat="1" ht="24.2" customHeight="1">
      <c r="B293" s="30"/>
      <c r="C293" s="132" t="s">
        <v>984</v>
      </c>
      <c r="D293" s="132" t="s">
        <v>143</v>
      </c>
      <c r="E293" s="133" t="s">
        <v>985</v>
      </c>
      <c r="F293" s="134" t="s">
        <v>986</v>
      </c>
      <c r="G293" s="135" t="s">
        <v>171</v>
      </c>
      <c r="H293" s="136">
        <v>33</v>
      </c>
      <c r="I293" s="137"/>
      <c r="J293" s="138">
        <f t="shared" si="30"/>
        <v>0</v>
      </c>
      <c r="K293" s="139"/>
      <c r="L293" s="30"/>
      <c r="M293" s="140" t="s">
        <v>1</v>
      </c>
      <c r="N293" s="141" t="s">
        <v>40</v>
      </c>
      <c r="P293" s="142">
        <f t="shared" si="31"/>
        <v>0</v>
      </c>
      <c r="Q293" s="142">
        <v>2.4000000000000001E-4</v>
      </c>
      <c r="R293" s="142">
        <f t="shared" si="32"/>
        <v>7.92E-3</v>
      </c>
      <c r="S293" s="142">
        <v>0</v>
      </c>
      <c r="T293" s="143">
        <f t="shared" si="33"/>
        <v>0</v>
      </c>
      <c r="AR293" s="144" t="s">
        <v>211</v>
      </c>
      <c r="AT293" s="144" t="s">
        <v>143</v>
      </c>
      <c r="AU293" s="144" t="s">
        <v>85</v>
      </c>
      <c r="AY293" s="15" t="s">
        <v>140</v>
      </c>
      <c r="BE293" s="145">
        <f t="shared" si="34"/>
        <v>0</v>
      </c>
      <c r="BF293" s="145">
        <f t="shared" si="35"/>
        <v>0</v>
      </c>
      <c r="BG293" s="145">
        <f t="shared" si="36"/>
        <v>0</v>
      </c>
      <c r="BH293" s="145">
        <f t="shared" si="37"/>
        <v>0</v>
      </c>
      <c r="BI293" s="145">
        <f t="shared" si="38"/>
        <v>0</v>
      </c>
      <c r="BJ293" s="15" t="s">
        <v>83</v>
      </c>
      <c r="BK293" s="145">
        <f t="shared" si="39"/>
        <v>0</v>
      </c>
      <c r="BL293" s="15" t="s">
        <v>211</v>
      </c>
      <c r="BM293" s="144" t="s">
        <v>987</v>
      </c>
    </row>
    <row r="294" spans="2:65" s="1" customFormat="1" ht="24.2" customHeight="1">
      <c r="B294" s="30"/>
      <c r="C294" s="132" t="s">
        <v>988</v>
      </c>
      <c r="D294" s="132" t="s">
        <v>143</v>
      </c>
      <c r="E294" s="133" t="s">
        <v>989</v>
      </c>
      <c r="F294" s="134" t="s">
        <v>990</v>
      </c>
      <c r="G294" s="135" t="s">
        <v>171</v>
      </c>
      <c r="H294" s="136">
        <v>1</v>
      </c>
      <c r="I294" s="137"/>
      <c r="J294" s="138">
        <f t="shared" si="30"/>
        <v>0</v>
      </c>
      <c r="K294" s="139"/>
      <c r="L294" s="30"/>
      <c r="M294" s="140" t="s">
        <v>1</v>
      </c>
      <c r="N294" s="141" t="s">
        <v>40</v>
      </c>
      <c r="P294" s="142">
        <f t="shared" si="31"/>
        <v>0</v>
      </c>
      <c r="Q294" s="142">
        <v>5.5000000000000003E-4</v>
      </c>
      <c r="R294" s="142">
        <f t="shared" si="32"/>
        <v>5.5000000000000003E-4</v>
      </c>
      <c r="S294" s="142">
        <v>0</v>
      </c>
      <c r="T294" s="143">
        <f t="shared" si="33"/>
        <v>0</v>
      </c>
      <c r="AR294" s="144" t="s">
        <v>211</v>
      </c>
      <c r="AT294" s="144" t="s">
        <v>143</v>
      </c>
      <c r="AU294" s="144" t="s">
        <v>85</v>
      </c>
      <c r="AY294" s="15" t="s">
        <v>140</v>
      </c>
      <c r="BE294" s="145">
        <f t="shared" si="34"/>
        <v>0</v>
      </c>
      <c r="BF294" s="145">
        <f t="shared" si="35"/>
        <v>0</v>
      </c>
      <c r="BG294" s="145">
        <f t="shared" si="36"/>
        <v>0</v>
      </c>
      <c r="BH294" s="145">
        <f t="shared" si="37"/>
        <v>0</v>
      </c>
      <c r="BI294" s="145">
        <f t="shared" si="38"/>
        <v>0</v>
      </c>
      <c r="BJ294" s="15" t="s">
        <v>83</v>
      </c>
      <c r="BK294" s="145">
        <f t="shared" si="39"/>
        <v>0</v>
      </c>
      <c r="BL294" s="15" t="s">
        <v>211</v>
      </c>
      <c r="BM294" s="144" t="s">
        <v>991</v>
      </c>
    </row>
    <row r="295" spans="2:65" s="1" customFormat="1" ht="24.2" customHeight="1">
      <c r="B295" s="30"/>
      <c r="C295" s="132" t="s">
        <v>992</v>
      </c>
      <c r="D295" s="132" t="s">
        <v>143</v>
      </c>
      <c r="E295" s="133" t="s">
        <v>993</v>
      </c>
      <c r="F295" s="134" t="s">
        <v>994</v>
      </c>
      <c r="G295" s="135" t="s">
        <v>171</v>
      </c>
      <c r="H295" s="136">
        <v>12</v>
      </c>
      <c r="I295" s="137"/>
      <c r="J295" s="138">
        <f t="shared" si="30"/>
        <v>0</v>
      </c>
      <c r="K295" s="139"/>
      <c r="L295" s="30"/>
      <c r="M295" s="140" t="s">
        <v>1</v>
      </c>
      <c r="N295" s="141" t="s">
        <v>40</v>
      </c>
      <c r="P295" s="142">
        <f t="shared" si="31"/>
        <v>0</v>
      </c>
      <c r="Q295" s="142">
        <v>2.7999999999999998E-4</v>
      </c>
      <c r="R295" s="142">
        <f t="shared" si="32"/>
        <v>3.3599999999999997E-3</v>
      </c>
      <c r="S295" s="142">
        <v>0</v>
      </c>
      <c r="T295" s="143">
        <f t="shared" si="33"/>
        <v>0</v>
      </c>
      <c r="AR295" s="144" t="s">
        <v>211</v>
      </c>
      <c r="AT295" s="144" t="s">
        <v>143</v>
      </c>
      <c r="AU295" s="144" t="s">
        <v>85</v>
      </c>
      <c r="AY295" s="15" t="s">
        <v>140</v>
      </c>
      <c r="BE295" s="145">
        <f t="shared" si="34"/>
        <v>0</v>
      </c>
      <c r="BF295" s="145">
        <f t="shared" si="35"/>
        <v>0</v>
      </c>
      <c r="BG295" s="145">
        <f t="shared" si="36"/>
        <v>0</v>
      </c>
      <c r="BH295" s="145">
        <f t="shared" si="37"/>
        <v>0</v>
      </c>
      <c r="BI295" s="145">
        <f t="shared" si="38"/>
        <v>0</v>
      </c>
      <c r="BJ295" s="15" t="s">
        <v>83</v>
      </c>
      <c r="BK295" s="145">
        <f t="shared" si="39"/>
        <v>0</v>
      </c>
      <c r="BL295" s="15" t="s">
        <v>211</v>
      </c>
      <c r="BM295" s="144" t="s">
        <v>995</v>
      </c>
    </row>
    <row r="296" spans="2:65" s="1" customFormat="1" ht="16.5" customHeight="1">
      <c r="B296" s="30"/>
      <c r="C296" s="132" t="s">
        <v>996</v>
      </c>
      <c r="D296" s="132" t="s">
        <v>143</v>
      </c>
      <c r="E296" s="133" t="s">
        <v>997</v>
      </c>
      <c r="F296" s="134" t="s">
        <v>998</v>
      </c>
      <c r="G296" s="135" t="s">
        <v>171</v>
      </c>
      <c r="H296" s="136">
        <v>14</v>
      </c>
      <c r="I296" s="137"/>
      <c r="J296" s="138">
        <f t="shared" si="30"/>
        <v>0</v>
      </c>
      <c r="K296" s="139"/>
      <c r="L296" s="30"/>
      <c r="M296" s="140" t="s">
        <v>1</v>
      </c>
      <c r="N296" s="141" t="s">
        <v>40</v>
      </c>
      <c r="P296" s="142">
        <f t="shared" si="31"/>
        <v>0</v>
      </c>
      <c r="Q296" s="142">
        <v>9.0000000000000006E-5</v>
      </c>
      <c r="R296" s="142">
        <f t="shared" si="32"/>
        <v>1.2600000000000001E-3</v>
      </c>
      <c r="S296" s="142">
        <v>0</v>
      </c>
      <c r="T296" s="143">
        <f t="shared" si="33"/>
        <v>0</v>
      </c>
      <c r="AR296" s="144" t="s">
        <v>211</v>
      </c>
      <c r="AT296" s="144" t="s">
        <v>143</v>
      </c>
      <c r="AU296" s="144" t="s">
        <v>85</v>
      </c>
      <c r="AY296" s="15" t="s">
        <v>140</v>
      </c>
      <c r="BE296" s="145">
        <f t="shared" si="34"/>
        <v>0</v>
      </c>
      <c r="BF296" s="145">
        <f t="shared" si="35"/>
        <v>0</v>
      </c>
      <c r="BG296" s="145">
        <f t="shared" si="36"/>
        <v>0</v>
      </c>
      <c r="BH296" s="145">
        <f t="shared" si="37"/>
        <v>0</v>
      </c>
      <c r="BI296" s="145">
        <f t="shared" si="38"/>
        <v>0</v>
      </c>
      <c r="BJ296" s="15" t="s">
        <v>83</v>
      </c>
      <c r="BK296" s="145">
        <f t="shared" si="39"/>
        <v>0</v>
      </c>
      <c r="BL296" s="15" t="s">
        <v>211</v>
      </c>
      <c r="BM296" s="144" t="s">
        <v>999</v>
      </c>
    </row>
    <row r="297" spans="2:65" s="1" customFormat="1" ht="49.15" customHeight="1">
      <c r="B297" s="30"/>
      <c r="C297" s="132" t="s">
        <v>1000</v>
      </c>
      <c r="D297" s="132" t="s">
        <v>143</v>
      </c>
      <c r="E297" s="133" t="s">
        <v>1001</v>
      </c>
      <c r="F297" s="134" t="s">
        <v>1002</v>
      </c>
      <c r="G297" s="135" t="s">
        <v>227</v>
      </c>
      <c r="H297" s="136">
        <v>0.84199999999999997</v>
      </c>
      <c r="I297" s="137"/>
      <c r="J297" s="138">
        <f t="shared" si="30"/>
        <v>0</v>
      </c>
      <c r="K297" s="139"/>
      <c r="L297" s="30"/>
      <c r="M297" s="140" t="s">
        <v>1</v>
      </c>
      <c r="N297" s="141" t="s">
        <v>40</v>
      </c>
      <c r="P297" s="142">
        <f t="shared" si="31"/>
        <v>0</v>
      </c>
      <c r="Q297" s="142">
        <v>0</v>
      </c>
      <c r="R297" s="142">
        <f t="shared" si="32"/>
        <v>0</v>
      </c>
      <c r="S297" s="142">
        <v>0</v>
      </c>
      <c r="T297" s="143">
        <f t="shared" si="33"/>
        <v>0</v>
      </c>
      <c r="AR297" s="144" t="s">
        <v>211</v>
      </c>
      <c r="AT297" s="144" t="s">
        <v>143</v>
      </c>
      <c r="AU297" s="144" t="s">
        <v>85</v>
      </c>
      <c r="AY297" s="15" t="s">
        <v>140</v>
      </c>
      <c r="BE297" s="145">
        <f t="shared" si="34"/>
        <v>0</v>
      </c>
      <c r="BF297" s="145">
        <f t="shared" si="35"/>
        <v>0</v>
      </c>
      <c r="BG297" s="145">
        <f t="shared" si="36"/>
        <v>0</v>
      </c>
      <c r="BH297" s="145">
        <f t="shared" si="37"/>
        <v>0</v>
      </c>
      <c r="BI297" s="145">
        <f t="shared" si="38"/>
        <v>0</v>
      </c>
      <c r="BJ297" s="15" t="s">
        <v>83</v>
      </c>
      <c r="BK297" s="145">
        <f t="shared" si="39"/>
        <v>0</v>
      </c>
      <c r="BL297" s="15" t="s">
        <v>211</v>
      </c>
      <c r="BM297" s="144" t="s">
        <v>1003</v>
      </c>
    </row>
    <row r="298" spans="2:65" s="11" customFormat="1" ht="22.9" customHeight="1">
      <c r="B298" s="120"/>
      <c r="D298" s="121" t="s">
        <v>74</v>
      </c>
      <c r="E298" s="130" t="s">
        <v>1004</v>
      </c>
      <c r="F298" s="130" t="s">
        <v>1005</v>
      </c>
      <c r="I298" s="123"/>
      <c r="J298" s="131">
        <f>BK298</f>
        <v>0</v>
      </c>
      <c r="L298" s="120"/>
      <c r="M298" s="125"/>
      <c r="P298" s="126">
        <f>SUM(P299:P303)</f>
        <v>0</v>
      </c>
      <c r="R298" s="126">
        <f>SUM(R299:R303)</f>
        <v>0.18445</v>
      </c>
      <c r="T298" s="127">
        <f>SUM(T299:T303)</f>
        <v>0</v>
      </c>
      <c r="AR298" s="121" t="s">
        <v>85</v>
      </c>
      <c r="AT298" s="128" t="s">
        <v>74</v>
      </c>
      <c r="AU298" s="128" t="s">
        <v>83</v>
      </c>
      <c r="AY298" s="121" t="s">
        <v>140</v>
      </c>
      <c r="BK298" s="129">
        <f>SUM(BK299:BK303)</f>
        <v>0</v>
      </c>
    </row>
    <row r="299" spans="2:65" s="1" customFormat="1" ht="37.9" customHeight="1">
      <c r="B299" s="30"/>
      <c r="C299" s="132" t="s">
        <v>1006</v>
      </c>
      <c r="D299" s="132" t="s">
        <v>143</v>
      </c>
      <c r="E299" s="133" t="s">
        <v>1007</v>
      </c>
      <c r="F299" s="134" t="s">
        <v>1008</v>
      </c>
      <c r="G299" s="135" t="s">
        <v>299</v>
      </c>
      <c r="H299" s="136">
        <v>17</v>
      </c>
      <c r="I299" s="137"/>
      <c r="J299" s="138">
        <f>ROUND(I299*H299,2)</f>
        <v>0</v>
      </c>
      <c r="K299" s="139"/>
      <c r="L299" s="30"/>
      <c r="M299" s="140" t="s">
        <v>1</v>
      </c>
      <c r="N299" s="141" t="s">
        <v>40</v>
      </c>
      <c r="P299" s="142">
        <f>O299*H299</f>
        <v>0</v>
      </c>
      <c r="Q299" s="142">
        <v>9.1999999999999998E-3</v>
      </c>
      <c r="R299" s="142">
        <f>Q299*H299</f>
        <v>0.15639999999999998</v>
      </c>
      <c r="S299" s="142">
        <v>0</v>
      </c>
      <c r="T299" s="143">
        <f>S299*H299</f>
        <v>0</v>
      </c>
      <c r="AR299" s="144" t="s">
        <v>211</v>
      </c>
      <c r="AT299" s="144" t="s">
        <v>143</v>
      </c>
      <c r="AU299" s="144" t="s">
        <v>85</v>
      </c>
      <c r="AY299" s="15" t="s">
        <v>140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5" t="s">
        <v>83</v>
      </c>
      <c r="BK299" s="145">
        <f>ROUND(I299*H299,2)</f>
        <v>0</v>
      </c>
      <c r="BL299" s="15" t="s">
        <v>211</v>
      </c>
      <c r="BM299" s="144" t="s">
        <v>1009</v>
      </c>
    </row>
    <row r="300" spans="2:65" s="1" customFormat="1" ht="24.2" customHeight="1">
      <c r="B300" s="30"/>
      <c r="C300" s="132" t="s">
        <v>1010</v>
      </c>
      <c r="D300" s="132" t="s">
        <v>143</v>
      </c>
      <c r="E300" s="133" t="s">
        <v>1011</v>
      </c>
      <c r="F300" s="134" t="s">
        <v>1012</v>
      </c>
      <c r="G300" s="135" t="s">
        <v>299</v>
      </c>
      <c r="H300" s="136">
        <v>17</v>
      </c>
      <c r="I300" s="137"/>
      <c r="J300" s="138">
        <f>ROUND(I300*H300,2)</f>
        <v>0</v>
      </c>
      <c r="K300" s="139"/>
      <c r="L300" s="30"/>
      <c r="M300" s="140" t="s">
        <v>1</v>
      </c>
      <c r="N300" s="141" t="s">
        <v>40</v>
      </c>
      <c r="P300" s="142">
        <f>O300*H300</f>
        <v>0</v>
      </c>
      <c r="Q300" s="142">
        <v>1.4999999999999999E-4</v>
      </c>
      <c r="R300" s="142">
        <f>Q300*H300</f>
        <v>2.5499999999999997E-3</v>
      </c>
      <c r="S300" s="142">
        <v>0</v>
      </c>
      <c r="T300" s="143">
        <f>S300*H300</f>
        <v>0</v>
      </c>
      <c r="AR300" s="144" t="s">
        <v>211</v>
      </c>
      <c r="AT300" s="144" t="s">
        <v>143</v>
      </c>
      <c r="AU300" s="144" t="s">
        <v>85</v>
      </c>
      <c r="AY300" s="15" t="s">
        <v>140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5" t="s">
        <v>83</v>
      </c>
      <c r="BK300" s="145">
        <f>ROUND(I300*H300,2)</f>
        <v>0</v>
      </c>
      <c r="BL300" s="15" t="s">
        <v>211</v>
      </c>
      <c r="BM300" s="144" t="s">
        <v>1013</v>
      </c>
    </row>
    <row r="301" spans="2:65" s="1" customFormat="1" ht="24.2" customHeight="1">
      <c r="B301" s="30"/>
      <c r="C301" s="132" t="s">
        <v>1014</v>
      </c>
      <c r="D301" s="132" t="s">
        <v>143</v>
      </c>
      <c r="E301" s="133" t="s">
        <v>1015</v>
      </c>
      <c r="F301" s="134" t="s">
        <v>1016</v>
      </c>
      <c r="G301" s="135" t="s">
        <v>299</v>
      </c>
      <c r="H301" s="136">
        <v>17</v>
      </c>
      <c r="I301" s="137"/>
      <c r="J301" s="138">
        <f>ROUND(I301*H301,2)</f>
        <v>0</v>
      </c>
      <c r="K301" s="139"/>
      <c r="L301" s="30"/>
      <c r="M301" s="140" t="s">
        <v>1</v>
      </c>
      <c r="N301" s="141" t="s">
        <v>40</v>
      </c>
      <c r="P301" s="142">
        <f>O301*H301</f>
        <v>0</v>
      </c>
      <c r="Q301" s="142">
        <v>5.0000000000000001E-4</v>
      </c>
      <c r="R301" s="142">
        <f>Q301*H301</f>
        <v>8.5000000000000006E-3</v>
      </c>
      <c r="S301" s="142">
        <v>0</v>
      </c>
      <c r="T301" s="143">
        <f>S301*H301</f>
        <v>0</v>
      </c>
      <c r="AR301" s="144" t="s">
        <v>211</v>
      </c>
      <c r="AT301" s="144" t="s">
        <v>143</v>
      </c>
      <c r="AU301" s="144" t="s">
        <v>85</v>
      </c>
      <c r="AY301" s="15" t="s">
        <v>140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5" t="s">
        <v>83</v>
      </c>
      <c r="BK301" s="145">
        <f>ROUND(I301*H301,2)</f>
        <v>0</v>
      </c>
      <c r="BL301" s="15" t="s">
        <v>211</v>
      </c>
      <c r="BM301" s="144" t="s">
        <v>1017</v>
      </c>
    </row>
    <row r="302" spans="2:65" s="1" customFormat="1" ht="24.2" customHeight="1">
      <c r="B302" s="30"/>
      <c r="C302" s="161" t="s">
        <v>1018</v>
      </c>
      <c r="D302" s="161" t="s">
        <v>261</v>
      </c>
      <c r="E302" s="162" t="s">
        <v>1019</v>
      </c>
      <c r="F302" s="163" t="s">
        <v>1020</v>
      </c>
      <c r="G302" s="164" t="s">
        <v>171</v>
      </c>
      <c r="H302" s="165">
        <v>17</v>
      </c>
      <c r="I302" s="166"/>
      <c r="J302" s="167">
        <f>ROUND(I302*H302,2)</f>
        <v>0</v>
      </c>
      <c r="K302" s="168"/>
      <c r="L302" s="169"/>
      <c r="M302" s="170" t="s">
        <v>1</v>
      </c>
      <c r="N302" s="171" t="s">
        <v>40</v>
      </c>
      <c r="P302" s="142">
        <f>O302*H302</f>
        <v>0</v>
      </c>
      <c r="Q302" s="142">
        <v>1E-3</v>
      </c>
      <c r="R302" s="142">
        <f>Q302*H302</f>
        <v>1.7000000000000001E-2</v>
      </c>
      <c r="S302" s="142">
        <v>0</v>
      </c>
      <c r="T302" s="143">
        <f>S302*H302</f>
        <v>0</v>
      </c>
      <c r="AR302" s="144" t="s">
        <v>264</v>
      </c>
      <c r="AT302" s="144" t="s">
        <v>261</v>
      </c>
      <c r="AU302" s="144" t="s">
        <v>85</v>
      </c>
      <c r="AY302" s="15" t="s">
        <v>140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5" t="s">
        <v>83</v>
      </c>
      <c r="BK302" s="145">
        <f>ROUND(I302*H302,2)</f>
        <v>0</v>
      </c>
      <c r="BL302" s="15" t="s">
        <v>211</v>
      </c>
      <c r="BM302" s="144" t="s">
        <v>1021</v>
      </c>
    </row>
    <row r="303" spans="2:65" s="1" customFormat="1" ht="49.15" customHeight="1">
      <c r="B303" s="30"/>
      <c r="C303" s="132" t="s">
        <v>1022</v>
      </c>
      <c r="D303" s="132" t="s">
        <v>143</v>
      </c>
      <c r="E303" s="133" t="s">
        <v>1023</v>
      </c>
      <c r="F303" s="134" t="s">
        <v>1024</v>
      </c>
      <c r="G303" s="135" t="s">
        <v>227</v>
      </c>
      <c r="H303" s="136">
        <v>0.184</v>
      </c>
      <c r="I303" s="137"/>
      <c r="J303" s="138">
        <f>ROUND(I303*H303,2)</f>
        <v>0</v>
      </c>
      <c r="K303" s="139"/>
      <c r="L303" s="30"/>
      <c r="M303" s="140" t="s">
        <v>1</v>
      </c>
      <c r="N303" s="141" t="s">
        <v>40</v>
      </c>
      <c r="P303" s="142">
        <f>O303*H303</f>
        <v>0</v>
      </c>
      <c r="Q303" s="142">
        <v>0</v>
      </c>
      <c r="R303" s="142">
        <f>Q303*H303</f>
        <v>0</v>
      </c>
      <c r="S303" s="142">
        <v>0</v>
      </c>
      <c r="T303" s="143">
        <f>S303*H303</f>
        <v>0</v>
      </c>
      <c r="AR303" s="144" t="s">
        <v>211</v>
      </c>
      <c r="AT303" s="144" t="s">
        <v>143</v>
      </c>
      <c r="AU303" s="144" t="s">
        <v>85</v>
      </c>
      <c r="AY303" s="15" t="s">
        <v>140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5" t="s">
        <v>83</v>
      </c>
      <c r="BK303" s="145">
        <f>ROUND(I303*H303,2)</f>
        <v>0</v>
      </c>
      <c r="BL303" s="15" t="s">
        <v>211</v>
      </c>
      <c r="BM303" s="144" t="s">
        <v>1025</v>
      </c>
    </row>
    <row r="304" spans="2:65" s="11" customFormat="1" ht="22.9" customHeight="1">
      <c r="B304" s="120"/>
      <c r="D304" s="121" t="s">
        <v>74</v>
      </c>
      <c r="E304" s="130" t="s">
        <v>1026</v>
      </c>
      <c r="F304" s="130" t="s">
        <v>1027</v>
      </c>
      <c r="I304" s="123"/>
      <c r="J304" s="131">
        <f>BK304</f>
        <v>0</v>
      </c>
      <c r="L304" s="120"/>
      <c r="M304" s="125"/>
      <c r="P304" s="126">
        <f>SUM(P305:P311)</f>
        <v>0</v>
      </c>
      <c r="R304" s="126">
        <f>SUM(R305:R311)</f>
        <v>1.6789999999999999E-2</v>
      </c>
      <c r="T304" s="127">
        <f>SUM(T305:T311)</f>
        <v>0</v>
      </c>
      <c r="AR304" s="121" t="s">
        <v>85</v>
      </c>
      <c r="AT304" s="128" t="s">
        <v>74</v>
      </c>
      <c r="AU304" s="128" t="s">
        <v>83</v>
      </c>
      <c r="AY304" s="121" t="s">
        <v>140</v>
      </c>
      <c r="BK304" s="129">
        <f>SUM(BK305:BK311)</f>
        <v>0</v>
      </c>
    </row>
    <row r="305" spans="2:65" s="1" customFormat="1" ht="33" customHeight="1">
      <c r="B305" s="30"/>
      <c r="C305" s="132" t="s">
        <v>1028</v>
      </c>
      <c r="D305" s="132" t="s">
        <v>143</v>
      </c>
      <c r="E305" s="133" t="s">
        <v>1029</v>
      </c>
      <c r="F305" s="134" t="s">
        <v>1030</v>
      </c>
      <c r="G305" s="135" t="s">
        <v>171</v>
      </c>
      <c r="H305" s="136">
        <v>28</v>
      </c>
      <c r="I305" s="137"/>
      <c r="J305" s="138">
        <f t="shared" ref="J305:J311" si="40">ROUND(I305*H305,2)</f>
        <v>0</v>
      </c>
      <c r="K305" s="139"/>
      <c r="L305" s="30"/>
      <c r="M305" s="140" t="s">
        <v>1</v>
      </c>
      <c r="N305" s="141" t="s">
        <v>40</v>
      </c>
      <c r="P305" s="142">
        <f t="shared" ref="P305:P311" si="41">O305*H305</f>
        <v>0</v>
      </c>
      <c r="Q305" s="142">
        <v>1E-4</v>
      </c>
      <c r="R305" s="142">
        <f t="shared" ref="R305:R311" si="42">Q305*H305</f>
        <v>2.8E-3</v>
      </c>
      <c r="S305" s="142">
        <v>0</v>
      </c>
      <c r="T305" s="143">
        <f t="shared" ref="T305:T311" si="43">S305*H305</f>
        <v>0</v>
      </c>
      <c r="AR305" s="144" t="s">
        <v>211</v>
      </c>
      <c r="AT305" s="144" t="s">
        <v>143</v>
      </c>
      <c r="AU305" s="144" t="s">
        <v>85</v>
      </c>
      <c r="AY305" s="15" t="s">
        <v>140</v>
      </c>
      <c r="BE305" s="145">
        <f t="shared" ref="BE305:BE311" si="44">IF(N305="základní",J305,0)</f>
        <v>0</v>
      </c>
      <c r="BF305" s="145">
        <f t="shared" ref="BF305:BF311" si="45">IF(N305="snížená",J305,0)</f>
        <v>0</v>
      </c>
      <c r="BG305" s="145">
        <f t="shared" ref="BG305:BG311" si="46">IF(N305="zákl. přenesená",J305,0)</f>
        <v>0</v>
      </c>
      <c r="BH305" s="145">
        <f t="shared" ref="BH305:BH311" si="47">IF(N305="sníž. přenesená",J305,0)</f>
        <v>0</v>
      </c>
      <c r="BI305" s="145">
        <f t="shared" ref="BI305:BI311" si="48">IF(N305="nulová",J305,0)</f>
        <v>0</v>
      </c>
      <c r="BJ305" s="15" t="s">
        <v>83</v>
      </c>
      <c r="BK305" s="145">
        <f t="shared" ref="BK305:BK311" si="49">ROUND(I305*H305,2)</f>
        <v>0</v>
      </c>
      <c r="BL305" s="15" t="s">
        <v>211</v>
      </c>
      <c r="BM305" s="144" t="s">
        <v>1031</v>
      </c>
    </row>
    <row r="306" spans="2:65" s="1" customFormat="1" ht="33" customHeight="1">
      <c r="B306" s="30"/>
      <c r="C306" s="132" t="s">
        <v>1032</v>
      </c>
      <c r="D306" s="132" t="s">
        <v>143</v>
      </c>
      <c r="E306" s="133" t="s">
        <v>1033</v>
      </c>
      <c r="F306" s="134" t="s">
        <v>1034</v>
      </c>
      <c r="G306" s="135" t="s">
        <v>171</v>
      </c>
      <c r="H306" s="136">
        <v>5</v>
      </c>
      <c r="I306" s="137"/>
      <c r="J306" s="138">
        <f t="shared" si="40"/>
        <v>0</v>
      </c>
      <c r="K306" s="139"/>
      <c r="L306" s="30"/>
      <c r="M306" s="140" t="s">
        <v>1</v>
      </c>
      <c r="N306" s="141" t="s">
        <v>40</v>
      </c>
      <c r="P306" s="142">
        <f t="shared" si="41"/>
        <v>0</v>
      </c>
      <c r="Q306" s="142">
        <v>1.1E-4</v>
      </c>
      <c r="R306" s="142">
        <f t="shared" si="42"/>
        <v>5.5000000000000003E-4</v>
      </c>
      <c r="S306" s="142">
        <v>0</v>
      </c>
      <c r="T306" s="143">
        <f t="shared" si="43"/>
        <v>0</v>
      </c>
      <c r="AR306" s="144" t="s">
        <v>211</v>
      </c>
      <c r="AT306" s="144" t="s">
        <v>143</v>
      </c>
      <c r="AU306" s="144" t="s">
        <v>85</v>
      </c>
      <c r="AY306" s="15" t="s">
        <v>140</v>
      </c>
      <c r="BE306" s="145">
        <f t="shared" si="44"/>
        <v>0</v>
      </c>
      <c r="BF306" s="145">
        <f t="shared" si="45"/>
        <v>0</v>
      </c>
      <c r="BG306" s="145">
        <f t="shared" si="46"/>
        <v>0</v>
      </c>
      <c r="BH306" s="145">
        <f t="shared" si="47"/>
        <v>0</v>
      </c>
      <c r="BI306" s="145">
        <f t="shared" si="48"/>
        <v>0</v>
      </c>
      <c r="BJ306" s="15" t="s">
        <v>83</v>
      </c>
      <c r="BK306" s="145">
        <f t="shared" si="49"/>
        <v>0</v>
      </c>
      <c r="BL306" s="15" t="s">
        <v>211</v>
      </c>
      <c r="BM306" s="144" t="s">
        <v>1035</v>
      </c>
    </row>
    <row r="307" spans="2:65" s="1" customFormat="1" ht="33" customHeight="1">
      <c r="B307" s="30"/>
      <c r="C307" s="132" t="s">
        <v>1036</v>
      </c>
      <c r="D307" s="132" t="s">
        <v>143</v>
      </c>
      <c r="E307" s="133" t="s">
        <v>1037</v>
      </c>
      <c r="F307" s="134" t="s">
        <v>1038</v>
      </c>
      <c r="G307" s="135" t="s">
        <v>171</v>
      </c>
      <c r="H307" s="136">
        <v>10</v>
      </c>
      <c r="I307" s="137"/>
      <c r="J307" s="138">
        <f t="shared" si="40"/>
        <v>0</v>
      </c>
      <c r="K307" s="139"/>
      <c r="L307" s="30"/>
      <c r="M307" s="140" t="s">
        <v>1</v>
      </c>
      <c r="N307" s="141" t="s">
        <v>40</v>
      </c>
      <c r="P307" s="142">
        <f t="shared" si="41"/>
        <v>0</v>
      </c>
      <c r="Q307" s="142">
        <v>1.2999999999999999E-4</v>
      </c>
      <c r="R307" s="142">
        <f t="shared" si="42"/>
        <v>1.2999999999999999E-3</v>
      </c>
      <c r="S307" s="142">
        <v>0</v>
      </c>
      <c r="T307" s="143">
        <f t="shared" si="43"/>
        <v>0</v>
      </c>
      <c r="AR307" s="144" t="s">
        <v>211</v>
      </c>
      <c r="AT307" s="144" t="s">
        <v>143</v>
      </c>
      <c r="AU307" s="144" t="s">
        <v>85</v>
      </c>
      <c r="AY307" s="15" t="s">
        <v>140</v>
      </c>
      <c r="BE307" s="145">
        <f t="shared" si="44"/>
        <v>0</v>
      </c>
      <c r="BF307" s="145">
        <f t="shared" si="45"/>
        <v>0</v>
      </c>
      <c r="BG307" s="145">
        <f t="shared" si="46"/>
        <v>0</v>
      </c>
      <c r="BH307" s="145">
        <f t="shared" si="47"/>
        <v>0</v>
      </c>
      <c r="BI307" s="145">
        <f t="shared" si="48"/>
        <v>0</v>
      </c>
      <c r="BJ307" s="15" t="s">
        <v>83</v>
      </c>
      <c r="BK307" s="145">
        <f t="shared" si="49"/>
        <v>0</v>
      </c>
      <c r="BL307" s="15" t="s">
        <v>211</v>
      </c>
      <c r="BM307" s="144" t="s">
        <v>1039</v>
      </c>
    </row>
    <row r="308" spans="2:65" s="1" customFormat="1" ht="37.9" customHeight="1">
      <c r="B308" s="30"/>
      <c r="C308" s="132" t="s">
        <v>1040</v>
      </c>
      <c r="D308" s="132" t="s">
        <v>143</v>
      </c>
      <c r="E308" s="133" t="s">
        <v>1041</v>
      </c>
      <c r="F308" s="134" t="s">
        <v>1042</v>
      </c>
      <c r="G308" s="135" t="s">
        <v>171</v>
      </c>
      <c r="H308" s="136">
        <v>1</v>
      </c>
      <c r="I308" s="137"/>
      <c r="J308" s="138">
        <f t="shared" si="40"/>
        <v>0</v>
      </c>
      <c r="K308" s="139"/>
      <c r="L308" s="30"/>
      <c r="M308" s="140" t="s">
        <v>1</v>
      </c>
      <c r="N308" s="141" t="s">
        <v>40</v>
      </c>
      <c r="P308" s="142">
        <f t="shared" si="41"/>
        <v>0</v>
      </c>
      <c r="Q308" s="142">
        <v>5.0000000000000001E-4</v>
      </c>
      <c r="R308" s="142">
        <f t="shared" si="42"/>
        <v>5.0000000000000001E-4</v>
      </c>
      <c r="S308" s="142">
        <v>0</v>
      </c>
      <c r="T308" s="143">
        <f t="shared" si="43"/>
        <v>0</v>
      </c>
      <c r="AR308" s="144" t="s">
        <v>211</v>
      </c>
      <c r="AT308" s="144" t="s">
        <v>143</v>
      </c>
      <c r="AU308" s="144" t="s">
        <v>85</v>
      </c>
      <c r="AY308" s="15" t="s">
        <v>140</v>
      </c>
      <c r="BE308" s="145">
        <f t="shared" si="44"/>
        <v>0</v>
      </c>
      <c r="BF308" s="145">
        <f t="shared" si="45"/>
        <v>0</v>
      </c>
      <c r="BG308" s="145">
        <f t="shared" si="46"/>
        <v>0</v>
      </c>
      <c r="BH308" s="145">
        <f t="shared" si="47"/>
        <v>0</v>
      </c>
      <c r="BI308" s="145">
        <f t="shared" si="48"/>
        <v>0</v>
      </c>
      <c r="BJ308" s="15" t="s">
        <v>83</v>
      </c>
      <c r="BK308" s="145">
        <f t="shared" si="49"/>
        <v>0</v>
      </c>
      <c r="BL308" s="15" t="s">
        <v>211</v>
      </c>
      <c r="BM308" s="144" t="s">
        <v>1043</v>
      </c>
    </row>
    <row r="309" spans="2:65" s="1" customFormat="1" ht="37.9" customHeight="1">
      <c r="B309" s="30"/>
      <c r="C309" s="132" t="s">
        <v>1044</v>
      </c>
      <c r="D309" s="132" t="s">
        <v>143</v>
      </c>
      <c r="E309" s="133" t="s">
        <v>1045</v>
      </c>
      <c r="F309" s="134" t="s">
        <v>1046</v>
      </c>
      <c r="G309" s="135" t="s">
        <v>171</v>
      </c>
      <c r="H309" s="136">
        <v>1</v>
      </c>
      <c r="I309" s="137"/>
      <c r="J309" s="138">
        <f t="shared" si="40"/>
        <v>0</v>
      </c>
      <c r="K309" s="139"/>
      <c r="L309" s="30"/>
      <c r="M309" s="140" t="s">
        <v>1</v>
      </c>
      <c r="N309" s="141" t="s">
        <v>40</v>
      </c>
      <c r="P309" s="142">
        <f t="shared" si="41"/>
        <v>0</v>
      </c>
      <c r="Q309" s="142">
        <v>5.9999999999999995E-4</v>
      </c>
      <c r="R309" s="142">
        <f t="shared" si="42"/>
        <v>5.9999999999999995E-4</v>
      </c>
      <c r="S309" s="142">
        <v>0</v>
      </c>
      <c r="T309" s="143">
        <f t="shared" si="43"/>
        <v>0</v>
      </c>
      <c r="AR309" s="144" t="s">
        <v>211</v>
      </c>
      <c r="AT309" s="144" t="s">
        <v>143</v>
      </c>
      <c r="AU309" s="144" t="s">
        <v>85</v>
      </c>
      <c r="AY309" s="15" t="s">
        <v>140</v>
      </c>
      <c r="BE309" s="145">
        <f t="shared" si="44"/>
        <v>0</v>
      </c>
      <c r="BF309" s="145">
        <f t="shared" si="45"/>
        <v>0</v>
      </c>
      <c r="BG309" s="145">
        <f t="shared" si="46"/>
        <v>0</v>
      </c>
      <c r="BH309" s="145">
        <f t="shared" si="47"/>
        <v>0</v>
      </c>
      <c r="BI309" s="145">
        <f t="shared" si="48"/>
        <v>0</v>
      </c>
      <c r="BJ309" s="15" t="s">
        <v>83</v>
      </c>
      <c r="BK309" s="145">
        <f t="shared" si="49"/>
        <v>0</v>
      </c>
      <c r="BL309" s="15" t="s">
        <v>211</v>
      </c>
      <c r="BM309" s="144" t="s">
        <v>1047</v>
      </c>
    </row>
    <row r="310" spans="2:65" s="1" customFormat="1" ht="37.9" customHeight="1">
      <c r="B310" s="30"/>
      <c r="C310" s="132" t="s">
        <v>1048</v>
      </c>
      <c r="D310" s="132" t="s">
        <v>143</v>
      </c>
      <c r="E310" s="133" t="s">
        <v>1049</v>
      </c>
      <c r="F310" s="134" t="s">
        <v>1050</v>
      </c>
      <c r="G310" s="135" t="s">
        <v>171</v>
      </c>
      <c r="H310" s="136">
        <v>12</v>
      </c>
      <c r="I310" s="137"/>
      <c r="J310" s="138">
        <f t="shared" si="40"/>
        <v>0</v>
      </c>
      <c r="K310" s="139"/>
      <c r="L310" s="30"/>
      <c r="M310" s="140" t="s">
        <v>1</v>
      </c>
      <c r="N310" s="141" t="s">
        <v>40</v>
      </c>
      <c r="P310" s="142">
        <f t="shared" si="41"/>
        <v>0</v>
      </c>
      <c r="Q310" s="142">
        <v>2.4000000000000001E-4</v>
      </c>
      <c r="R310" s="142">
        <f t="shared" si="42"/>
        <v>2.8800000000000002E-3</v>
      </c>
      <c r="S310" s="142">
        <v>0</v>
      </c>
      <c r="T310" s="143">
        <f t="shared" si="43"/>
        <v>0</v>
      </c>
      <c r="AR310" s="144" t="s">
        <v>211</v>
      </c>
      <c r="AT310" s="144" t="s">
        <v>143</v>
      </c>
      <c r="AU310" s="144" t="s">
        <v>85</v>
      </c>
      <c r="AY310" s="15" t="s">
        <v>140</v>
      </c>
      <c r="BE310" s="145">
        <f t="shared" si="44"/>
        <v>0</v>
      </c>
      <c r="BF310" s="145">
        <f t="shared" si="45"/>
        <v>0</v>
      </c>
      <c r="BG310" s="145">
        <f t="shared" si="46"/>
        <v>0</v>
      </c>
      <c r="BH310" s="145">
        <f t="shared" si="47"/>
        <v>0</v>
      </c>
      <c r="BI310" s="145">
        <f t="shared" si="48"/>
        <v>0</v>
      </c>
      <c r="BJ310" s="15" t="s">
        <v>83</v>
      </c>
      <c r="BK310" s="145">
        <f t="shared" si="49"/>
        <v>0</v>
      </c>
      <c r="BL310" s="15" t="s">
        <v>211</v>
      </c>
      <c r="BM310" s="144" t="s">
        <v>1051</v>
      </c>
    </row>
    <row r="311" spans="2:65" s="1" customFormat="1" ht="37.9" customHeight="1">
      <c r="B311" s="30"/>
      <c r="C311" s="132" t="s">
        <v>1052</v>
      </c>
      <c r="D311" s="132" t="s">
        <v>143</v>
      </c>
      <c r="E311" s="133" t="s">
        <v>1053</v>
      </c>
      <c r="F311" s="134" t="s">
        <v>1054</v>
      </c>
      <c r="G311" s="135" t="s">
        <v>171</v>
      </c>
      <c r="H311" s="136">
        <v>16</v>
      </c>
      <c r="I311" s="137"/>
      <c r="J311" s="138">
        <f t="shared" si="40"/>
        <v>0</v>
      </c>
      <c r="K311" s="139"/>
      <c r="L311" s="30"/>
      <c r="M311" s="140" t="s">
        <v>1</v>
      </c>
      <c r="N311" s="141" t="s">
        <v>40</v>
      </c>
      <c r="P311" s="142">
        <f t="shared" si="41"/>
        <v>0</v>
      </c>
      <c r="Q311" s="142">
        <v>5.1000000000000004E-4</v>
      </c>
      <c r="R311" s="142">
        <f t="shared" si="42"/>
        <v>8.1600000000000006E-3</v>
      </c>
      <c r="S311" s="142">
        <v>0</v>
      </c>
      <c r="T311" s="143">
        <f t="shared" si="43"/>
        <v>0</v>
      </c>
      <c r="AR311" s="144" t="s">
        <v>211</v>
      </c>
      <c r="AT311" s="144" t="s">
        <v>143</v>
      </c>
      <c r="AU311" s="144" t="s">
        <v>85</v>
      </c>
      <c r="AY311" s="15" t="s">
        <v>140</v>
      </c>
      <c r="BE311" s="145">
        <f t="shared" si="44"/>
        <v>0</v>
      </c>
      <c r="BF311" s="145">
        <f t="shared" si="45"/>
        <v>0</v>
      </c>
      <c r="BG311" s="145">
        <f t="shared" si="46"/>
        <v>0</v>
      </c>
      <c r="BH311" s="145">
        <f t="shared" si="47"/>
        <v>0</v>
      </c>
      <c r="BI311" s="145">
        <f t="shared" si="48"/>
        <v>0</v>
      </c>
      <c r="BJ311" s="15" t="s">
        <v>83</v>
      </c>
      <c r="BK311" s="145">
        <f t="shared" si="49"/>
        <v>0</v>
      </c>
      <c r="BL311" s="15" t="s">
        <v>211</v>
      </c>
      <c r="BM311" s="144" t="s">
        <v>1055</v>
      </c>
    </row>
    <row r="312" spans="2:65" s="11" customFormat="1" ht="25.9" customHeight="1">
      <c r="B312" s="120"/>
      <c r="D312" s="121" t="s">
        <v>74</v>
      </c>
      <c r="E312" s="122" t="s">
        <v>1056</v>
      </c>
      <c r="F312" s="122" t="s">
        <v>1057</v>
      </c>
      <c r="I312" s="123"/>
      <c r="J312" s="124">
        <f>BK312</f>
        <v>0</v>
      </c>
      <c r="L312" s="120"/>
      <c r="M312" s="125"/>
      <c r="P312" s="126">
        <f>SUM(P313:P317)</f>
        <v>0</v>
      </c>
      <c r="R312" s="126">
        <f>SUM(R313:R317)</f>
        <v>0</v>
      </c>
      <c r="T312" s="127">
        <f>SUM(T313:T317)</f>
        <v>0</v>
      </c>
      <c r="AR312" s="121" t="s">
        <v>147</v>
      </c>
      <c r="AT312" s="128" t="s">
        <v>74</v>
      </c>
      <c r="AU312" s="128" t="s">
        <v>75</v>
      </c>
      <c r="AY312" s="121" t="s">
        <v>140</v>
      </c>
      <c r="BK312" s="129">
        <f>SUM(BK313:BK317)</f>
        <v>0</v>
      </c>
    </row>
    <row r="313" spans="2:65" s="1" customFormat="1" ht="37.9" customHeight="1">
      <c r="B313" s="30"/>
      <c r="C313" s="132" t="s">
        <v>1058</v>
      </c>
      <c r="D313" s="132" t="s">
        <v>143</v>
      </c>
      <c r="E313" s="133" t="s">
        <v>1059</v>
      </c>
      <c r="F313" s="134" t="s">
        <v>1060</v>
      </c>
      <c r="G313" s="135" t="s">
        <v>1061</v>
      </c>
      <c r="H313" s="136">
        <v>12</v>
      </c>
      <c r="I313" s="137"/>
      <c r="J313" s="138">
        <f>ROUND(I313*H313,2)</f>
        <v>0</v>
      </c>
      <c r="K313" s="139"/>
      <c r="L313" s="30"/>
      <c r="M313" s="140" t="s">
        <v>1</v>
      </c>
      <c r="N313" s="141" t="s">
        <v>40</v>
      </c>
      <c r="P313" s="142">
        <f>O313*H313</f>
        <v>0</v>
      </c>
      <c r="Q313" s="142">
        <v>0</v>
      </c>
      <c r="R313" s="142">
        <f>Q313*H313</f>
        <v>0</v>
      </c>
      <c r="S313" s="142">
        <v>0</v>
      </c>
      <c r="T313" s="143">
        <f>S313*H313</f>
        <v>0</v>
      </c>
      <c r="AR313" s="144" t="s">
        <v>1062</v>
      </c>
      <c r="AT313" s="144" t="s">
        <v>143</v>
      </c>
      <c r="AU313" s="144" t="s">
        <v>83</v>
      </c>
      <c r="AY313" s="15" t="s">
        <v>140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5" t="s">
        <v>83</v>
      </c>
      <c r="BK313" s="145">
        <f>ROUND(I313*H313,2)</f>
        <v>0</v>
      </c>
      <c r="BL313" s="15" t="s">
        <v>1062</v>
      </c>
      <c r="BM313" s="144" t="s">
        <v>1063</v>
      </c>
    </row>
    <row r="314" spans="2:65" s="1" customFormat="1" ht="37.9" customHeight="1">
      <c r="B314" s="30"/>
      <c r="C314" s="132" t="s">
        <v>1064</v>
      </c>
      <c r="D314" s="132" t="s">
        <v>143</v>
      </c>
      <c r="E314" s="133" t="s">
        <v>1065</v>
      </c>
      <c r="F314" s="134" t="s">
        <v>1066</v>
      </c>
      <c r="G314" s="135" t="s">
        <v>1061</v>
      </c>
      <c r="H314" s="136">
        <v>68</v>
      </c>
      <c r="I314" s="137"/>
      <c r="J314" s="138">
        <f>ROUND(I314*H314,2)</f>
        <v>0</v>
      </c>
      <c r="K314" s="139"/>
      <c r="L314" s="30"/>
      <c r="M314" s="140" t="s">
        <v>1</v>
      </c>
      <c r="N314" s="141" t="s">
        <v>40</v>
      </c>
      <c r="P314" s="142">
        <f>O314*H314</f>
        <v>0</v>
      </c>
      <c r="Q314" s="142">
        <v>0</v>
      </c>
      <c r="R314" s="142">
        <f>Q314*H314</f>
        <v>0</v>
      </c>
      <c r="S314" s="142">
        <v>0</v>
      </c>
      <c r="T314" s="143">
        <f>S314*H314</f>
        <v>0</v>
      </c>
      <c r="AR314" s="144" t="s">
        <v>1062</v>
      </c>
      <c r="AT314" s="144" t="s">
        <v>143</v>
      </c>
      <c r="AU314" s="144" t="s">
        <v>83</v>
      </c>
      <c r="AY314" s="15" t="s">
        <v>140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5" t="s">
        <v>83</v>
      </c>
      <c r="BK314" s="145">
        <f>ROUND(I314*H314,2)</f>
        <v>0</v>
      </c>
      <c r="BL314" s="15" t="s">
        <v>1062</v>
      </c>
      <c r="BM314" s="144" t="s">
        <v>1067</v>
      </c>
    </row>
    <row r="315" spans="2:65" s="1" customFormat="1" ht="37.9" customHeight="1">
      <c r="B315" s="30"/>
      <c r="C315" s="132" t="s">
        <v>1068</v>
      </c>
      <c r="D315" s="132" t="s">
        <v>143</v>
      </c>
      <c r="E315" s="133" t="s">
        <v>1069</v>
      </c>
      <c r="F315" s="134" t="s">
        <v>1070</v>
      </c>
      <c r="G315" s="135" t="s">
        <v>1061</v>
      </c>
      <c r="H315" s="136">
        <v>48</v>
      </c>
      <c r="I315" s="137"/>
      <c r="J315" s="138">
        <f>ROUND(I315*H315,2)</f>
        <v>0</v>
      </c>
      <c r="K315" s="139"/>
      <c r="L315" s="30"/>
      <c r="M315" s="140" t="s">
        <v>1</v>
      </c>
      <c r="N315" s="141" t="s">
        <v>40</v>
      </c>
      <c r="P315" s="142">
        <f>O315*H315</f>
        <v>0</v>
      </c>
      <c r="Q315" s="142">
        <v>0</v>
      </c>
      <c r="R315" s="142">
        <f>Q315*H315</f>
        <v>0</v>
      </c>
      <c r="S315" s="142">
        <v>0</v>
      </c>
      <c r="T315" s="143">
        <f>S315*H315</f>
        <v>0</v>
      </c>
      <c r="AR315" s="144" t="s">
        <v>1062</v>
      </c>
      <c r="AT315" s="144" t="s">
        <v>143</v>
      </c>
      <c r="AU315" s="144" t="s">
        <v>83</v>
      </c>
      <c r="AY315" s="15" t="s">
        <v>140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5" t="s">
        <v>83</v>
      </c>
      <c r="BK315" s="145">
        <f>ROUND(I315*H315,2)</f>
        <v>0</v>
      </c>
      <c r="BL315" s="15" t="s">
        <v>1062</v>
      </c>
      <c r="BM315" s="144" t="s">
        <v>1071</v>
      </c>
    </row>
    <row r="316" spans="2:65" s="1" customFormat="1" ht="37.9" customHeight="1">
      <c r="B316" s="30"/>
      <c r="C316" s="132" t="s">
        <v>1072</v>
      </c>
      <c r="D316" s="132" t="s">
        <v>143</v>
      </c>
      <c r="E316" s="133" t="s">
        <v>1073</v>
      </c>
      <c r="F316" s="134" t="s">
        <v>1074</v>
      </c>
      <c r="G316" s="135" t="s">
        <v>1061</v>
      </c>
      <c r="H316" s="136">
        <v>12</v>
      </c>
      <c r="I316" s="137"/>
      <c r="J316" s="138">
        <f>ROUND(I316*H316,2)</f>
        <v>0</v>
      </c>
      <c r="K316" s="139"/>
      <c r="L316" s="30"/>
      <c r="M316" s="140" t="s">
        <v>1</v>
      </c>
      <c r="N316" s="141" t="s">
        <v>40</v>
      </c>
      <c r="P316" s="142">
        <f>O316*H316</f>
        <v>0</v>
      </c>
      <c r="Q316" s="142">
        <v>0</v>
      </c>
      <c r="R316" s="142">
        <f>Q316*H316</f>
        <v>0</v>
      </c>
      <c r="S316" s="142">
        <v>0</v>
      </c>
      <c r="T316" s="143">
        <f>S316*H316</f>
        <v>0</v>
      </c>
      <c r="AR316" s="144" t="s">
        <v>1062</v>
      </c>
      <c r="AT316" s="144" t="s">
        <v>143</v>
      </c>
      <c r="AU316" s="144" t="s">
        <v>83</v>
      </c>
      <c r="AY316" s="15" t="s">
        <v>140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5" t="s">
        <v>83</v>
      </c>
      <c r="BK316" s="145">
        <f>ROUND(I316*H316,2)</f>
        <v>0</v>
      </c>
      <c r="BL316" s="15" t="s">
        <v>1062</v>
      </c>
      <c r="BM316" s="144" t="s">
        <v>1075</v>
      </c>
    </row>
    <row r="317" spans="2:65" s="1" customFormat="1" ht="37.9" customHeight="1">
      <c r="B317" s="30"/>
      <c r="C317" s="132" t="s">
        <v>1076</v>
      </c>
      <c r="D317" s="132" t="s">
        <v>143</v>
      </c>
      <c r="E317" s="133" t="s">
        <v>1077</v>
      </c>
      <c r="F317" s="134" t="s">
        <v>1078</v>
      </c>
      <c r="G317" s="135" t="s">
        <v>1061</v>
      </c>
      <c r="H317" s="136">
        <v>12</v>
      </c>
      <c r="I317" s="137"/>
      <c r="J317" s="138">
        <f>ROUND(I317*H317,2)</f>
        <v>0</v>
      </c>
      <c r="K317" s="139"/>
      <c r="L317" s="30"/>
      <c r="M317" s="173" t="s">
        <v>1</v>
      </c>
      <c r="N317" s="174" t="s">
        <v>40</v>
      </c>
      <c r="O317" s="175"/>
      <c r="P317" s="176">
        <f>O317*H317</f>
        <v>0</v>
      </c>
      <c r="Q317" s="176">
        <v>0</v>
      </c>
      <c r="R317" s="176">
        <f>Q317*H317</f>
        <v>0</v>
      </c>
      <c r="S317" s="176">
        <v>0</v>
      </c>
      <c r="T317" s="177">
        <f>S317*H317</f>
        <v>0</v>
      </c>
      <c r="AR317" s="144" t="s">
        <v>1062</v>
      </c>
      <c r="AT317" s="144" t="s">
        <v>143</v>
      </c>
      <c r="AU317" s="144" t="s">
        <v>83</v>
      </c>
      <c r="AY317" s="15" t="s">
        <v>140</v>
      </c>
      <c r="BE317" s="145">
        <f>IF(N317="základní",J317,0)</f>
        <v>0</v>
      </c>
      <c r="BF317" s="145">
        <f>IF(N317="snížená",J317,0)</f>
        <v>0</v>
      </c>
      <c r="BG317" s="145">
        <f>IF(N317="zákl. přenesená",J317,0)</f>
        <v>0</v>
      </c>
      <c r="BH317" s="145">
        <f>IF(N317="sníž. přenesená",J317,0)</f>
        <v>0</v>
      </c>
      <c r="BI317" s="145">
        <f>IF(N317="nulová",J317,0)</f>
        <v>0</v>
      </c>
      <c r="BJ317" s="15" t="s">
        <v>83</v>
      </c>
      <c r="BK317" s="145">
        <f>ROUND(I317*H317,2)</f>
        <v>0</v>
      </c>
      <c r="BL317" s="15" t="s">
        <v>1062</v>
      </c>
      <c r="BM317" s="144" t="s">
        <v>1079</v>
      </c>
    </row>
    <row r="318" spans="2:65" s="1" customFormat="1" ht="6.95" customHeight="1">
      <c r="B318" s="42"/>
      <c r="C318" s="43"/>
      <c r="D318" s="43"/>
      <c r="E318" s="43"/>
      <c r="F318" s="43"/>
      <c r="G318" s="43"/>
      <c r="H318" s="43"/>
      <c r="I318" s="43"/>
      <c r="J318" s="43"/>
      <c r="K318" s="43"/>
      <c r="L318" s="30"/>
    </row>
  </sheetData>
  <sheetProtection algorithmName="SHA-512" hashValue="UJ1uDP5F/LZIVf/OgQkeFsf07q5/0hGS2O06qhASTSKwY+iviBghXj8KyOFVfXA6LTDLwhQKbrL30dt/ZVBrUw==" saltValue="7gbLdYz/JqiVDW2PDckNVSoYZ9JEpe3a6x/lv1Am2vwvQjZYcD7csmWMSzo7tnP891vKbo0KwjANIDKEFW+mjg==" spinCount="100000" sheet="1" objects="1" scenarios="1" formatColumns="0" formatRows="0" autoFilter="0"/>
  <autoFilter ref="C134:K317" xr:uid="{00000000-0009-0000-0000-000002000000}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C3D1D53B07C13408AC3893197D7D164" ma:contentTypeVersion="10" ma:contentTypeDescription="Vytvoří nový dokument" ma:contentTypeScope="" ma:versionID="a4b24c6c79c33a99725d6f6ccce465d3">
  <xsd:schema xmlns:xsd="http://www.w3.org/2001/XMLSchema" xmlns:xs="http://www.w3.org/2001/XMLSchema" xmlns:p="http://schemas.microsoft.com/office/2006/metadata/properties" xmlns:ns2="f3692054-6cdc-4d01-9cee-0382e92d20da" xmlns:ns3="4fed1f4e-0536-4fe7-99d6-5f0164a3aa08" targetNamespace="http://schemas.microsoft.com/office/2006/metadata/properties" ma:root="true" ma:fieldsID="a1322b4c13a4e4603e1667bb7c2e6a1e" ns2:_="" ns3:_="">
    <xsd:import namespace="f3692054-6cdc-4d01-9cee-0382e92d20da"/>
    <xsd:import namespace="4fed1f4e-0536-4fe7-99d6-5f0164a3aa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692054-6cdc-4d01-9cee-0382e92d20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5f349d7b-d361-40b5-82d2-96282eddda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ed1f4e-0536-4fe7-99d6-5f0164a3aa0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8654da4-67a5-4dc5-a8f7-83de219ee68d}" ma:internalName="TaxCatchAll" ma:showField="CatchAllData" ma:web="4fed1f4e-0536-4fe7-99d6-5f0164a3aa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ed1f4e-0536-4fe7-99d6-5f0164a3aa08" xsi:nil="true"/>
    <lcf76f155ced4ddcb4097134ff3c332f xmlns="f3692054-6cdc-4d01-9cee-0382e92d20d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A9E7B9-16A3-4018-9882-04BA23E8D81A}"/>
</file>

<file path=customXml/itemProps2.xml><?xml version="1.0" encoding="utf-8"?>
<ds:datastoreItem xmlns:ds="http://schemas.openxmlformats.org/officeDocument/2006/customXml" ds:itemID="{6F2C6654-EC2E-4705-80DC-EA3D42C40F63}"/>
</file>

<file path=customXml/itemProps3.xml><?xml version="1.0" encoding="utf-8"?>
<ds:datastoreItem xmlns:ds="http://schemas.openxmlformats.org/officeDocument/2006/customXml" ds:itemID="{09B88877-9DDF-4663-AE0D-34CF58DF45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ST1B - Pavilon ST1B</vt:lpstr>
      <vt:lpstr>STB1 - Zdravotechnické in...</vt:lpstr>
      <vt:lpstr>'Rekapitulace stavby'!Názvy_tisku</vt:lpstr>
      <vt:lpstr>'ST1B - Pavilon ST1B'!Názvy_tisku</vt:lpstr>
      <vt:lpstr>'STB1 - Zdravotechnické in...'!Názvy_tisku</vt:lpstr>
      <vt:lpstr>'Rekapitulace stavby'!Oblast_tisku</vt:lpstr>
      <vt:lpstr>'ST1B - Pavilon ST1B'!Oblast_tisku</vt:lpstr>
      <vt:lpstr>'STB1 - Zdravotechnické in...'!Oblast_tisku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Badej</dc:creator>
  <cp:lastModifiedBy>Koukalová Markéta</cp:lastModifiedBy>
  <dcterms:created xsi:type="dcterms:W3CDTF">2026-02-03T13:59:01Z</dcterms:created>
  <dcterms:modified xsi:type="dcterms:W3CDTF">2026-02-04T06:24:45Z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0x0101002C3D1D53B07C13408AC3893197D7D164</vt:lpwstr>
  </property>
</Properties>
</file>